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trlProps/ctrlProp1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C:\Users\Sylwia\Desktop\Załączniki\"/>
    </mc:Choice>
  </mc:AlternateContent>
  <xr:revisionPtr revIDLastSave="0" documentId="8_{4CAD64FB-A8BD-4C50-982E-F7543C61EC36}" xr6:coauthVersionLast="47" xr6:coauthVersionMax="47" xr10:uidLastSave="{00000000-0000-0000-0000-000000000000}"/>
  <bookViews>
    <workbookView xWindow="4065" yWindow="4065" windowWidth="21600" windowHeight="11295" tabRatio="838" xr2:uid="{8BD3646E-9A7F-47BB-9D21-3B246C61FCC8}"/>
  </bookViews>
  <sheets>
    <sheet name="1. Założenia do prognoz" sheetId="6" r:id="rId1"/>
    <sheet name="2. RZiS bez inwestycji" sheetId="1" r:id="rId2"/>
    <sheet name="3. RZiS inwestycji" sheetId="2" r:id="rId3"/>
    <sheet name="4. RZiS razem" sheetId="3" r:id="rId4"/>
    <sheet name=" 5. Ocena dyskontowa Inwestycji" sheetId="5" r:id="rId5"/>
    <sheet name="6. Podsumowanie Oceny" sheetId="8" r:id="rId6"/>
  </sheets>
  <definedNames>
    <definedName name="_xlnm.Print_Area" localSheetId="5">'6. Podsumowanie Oceny'!$A$1:$C$37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5" l="1"/>
  <c r="E6" i="2"/>
  <c r="O22" i="3" l="1"/>
  <c r="O19" i="3"/>
  <c r="O17" i="3"/>
  <c r="O16" i="3"/>
  <c r="O15" i="3"/>
  <c r="O14" i="3"/>
  <c r="O13" i="3"/>
  <c r="O12" i="3"/>
  <c r="O9" i="3"/>
  <c r="O8" i="3"/>
  <c r="N22" i="3"/>
  <c r="N19" i="3"/>
  <c r="N17" i="3"/>
  <c r="N16" i="3"/>
  <c r="N15" i="3"/>
  <c r="N14" i="3"/>
  <c r="N13" i="3"/>
  <c r="N10" i="3" s="1"/>
  <c r="N12" i="3"/>
  <c r="N9" i="3"/>
  <c r="N8" i="3"/>
  <c r="O10" i="2"/>
  <c r="O7" i="2"/>
  <c r="N10" i="2"/>
  <c r="N7" i="2"/>
  <c r="N18" i="2" s="1"/>
  <c r="N20" i="2" s="1"/>
  <c r="O10" i="1"/>
  <c r="O7" i="1"/>
  <c r="N10" i="1"/>
  <c r="N7" i="1"/>
  <c r="N18" i="1" s="1"/>
  <c r="N20" i="1" s="1"/>
  <c r="N26" i="1" s="1"/>
  <c r="P30" i="5"/>
  <c r="Q30" i="5" s="1"/>
  <c r="P28" i="5"/>
  <c r="Q28" i="5" s="1"/>
  <c r="O10" i="3" l="1"/>
  <c r="O18" i="2"/>
  <c r="O20" i="2" s="1"/>
  <c r="N26" i="2"/>
  <c r="N28" i="2"/>
  <c r="N28" i="1"/>
  <c r="O18" i="1"/>
  <c r="O20" i="1" s="1"/>
  <c r="O7" i="3"/>
  <c r="N7" i="3"/>
  <c r="N18" i="3" s="1"/>
  <c r="N20" i="3" s="1"/>
  <c r="N26" i="3" s="1"/>
  <c r="D6" i="2"/>
  <c r="C6" i="2" s="1"/>
  <c r="D6" i="1"/>
  <c r="C6" i="8" s="1"/>
  <c r="F6" i="2"/>
  <c r="G6" i="2" s="1"/>
  <c r="H6" i="2" s="1"/>
  <c r="I6" i="2" s="1"/>
  <c r="J6" i="2" s="1"/>
  <c r="K6" i="2" s="1"/>
  <c r="L6" i="2" s="1"/>
  <c r="M6" i="2" s="1"/>
  <c r="N6" i="2" s="1"/>
  <c r="O18" i="3" l="1"/>
  <c r="O20" i="3" s="1"/>
  <c r="O26" i="3" s="1"/>
  <c r="O26" i="2"/>
  <c r="O28" i="2"/>
  <c r="O28" i="3"/>
  <c r="N28" i="3"/>
  <c r="O26" i="1"/>
  <c r="O28" i="1"/>
  <c r="N24" i="2"/>
  <c r="O6" i="2"/>
  <c r="O24" i="2" s="1"/>
  <c r="G4" i="2"/>
  <c r="D22" i="3"/>
  <c r="C22" i="3"/>
  <c r="E22" i="3"/>
  <c r="F22" i="3"/>
  <c r="G22" i="3"/>
  <c r="H22" i="3"/>
  <c r="I22" i="3"/>
  <c r="J22" i="3"/>
  <c r="K22" i="3"/>
  <c r="L22" i="3"/>
  <c r="M22" i="3"/>
  <c r="D19" i="3" l="1"/>
  <c r="C19" i="3"/>
  <c r="D17" i="3"/>
  <c r="C17" i="3"/>
  <c r="D16" i="3"/>
  <c r="C16" i="3"/>
  <c r="D15" i="3"/>
  <c r="C15" i="3"/>
  <c r="D14" i="3"/>
  <c r="C14" i="3"/>
  <c r="D13" i="3"/>
  <c r="C13" i="3"/>
  <c r="D12" i="3"/>
  <c r="C12" i="3"/>
  <c r="D9" i="3"/>
  <c r="C9" i="3"/>
  <c r="D8" i="3"/>
  <c r="C8" i="3"/>
  <c r="K8" i="3" l="1"/>
  <c r="L8" i="3"/>
  <c r="M8" i="3"/>
  <c r="M7" i="3" s="1"/>
  <c r="K9" i="3"/>
  <c r="L9" i="3"/>
  <c r="M9" i="3"/>
  <c r="K12" i="3"/>
  <c r="L12" i="3"/>
  <c r="M12" i="3"/>
  <c r="K13" i="3"/>
  <c r="L13" i="3"/>
  <c r="M13" i="3"/>
  <c r="K14" i="3"/>
  <c r="L14" i="3"/>
  <c r="M14" i="3"/>
  <c r="K15" i="3"/>
  <c r="L15" i="3"/>
  <c r="M15" i="3"/>
  <c r="K16" i="3"/>
  <c r="L16" i="3"/>
  <c r="M16" i="3"/>
  <c r="K17" i="3"/>
  <c r="L17" i="3"/>
  <c r="M17" i="3"/>
  <c r="K19" i="3"/>
  <c r="L19" i="3"/>
  <c r="M19" i="3"/>
  <c r="M7" i="1"/>
  <c r="M10" i="1"/>
  <c r="K7" i="1"/>
  <c r="L7" i="1"/>
  <c r="K10" i="1"/>
  <c r="L10" i="1"/>
  <c r="K7" i="2"/>
  <c r="L7" i="2"/>
  <c r="M7" i="2"/>
  <c r="K10" i="2"/>
  <c r="L10" i="2"/>
  <c r="M10" i="2"/>
  <c r="L18" i="1" l="1"/>
  <c r="L20" i="1" s="1"/>
  <c r="L7" i="3"/>
  <c r="M18" i="1"/>
  <c r="M20" i="1" s="1"/>
  <c r="M26" i="1" s="1"/>
  <c r="M18" i="2"/>
  <c r="M20" i="2" s="1"/>
  <c r="M26" i="2" s="1"/>
  <c r="K10" i="3"/>
  <c r="K18" i="1"/>
  <c r="K20" i="1" s="1"/>
  <c r="K26" i="1" s="1"/>
  <c r="L18" i="2"/>
  <c r="L20" i="2" s="1"/>
  <c r="L26" i="2" s="1"/>
  <c r="K18" i="2"/>
  <c r="K20" i="2" s="1"/>
  <c r="K26" i="2" s="1"/>
  <c r="L26" i="1"/>
  <c r="L28" i="1"/>
  <c r="M10" i="3"/>
  <c r="M18" i="3" s="1"/>
  <c r="M20" i="3" s="1"/>
  <c r="M26" i="3" s="1"/>
  <c r="L10" i="3"/>
  <c r="M28" i="1"/>
  <c r="K28" i="1"/>
  <c r="K7" i="3"/>
  <c r="V6" i="5"/>
  <c r="V7" i="5" s="1"/>
  <c r="V8" i="5" s="1"/>
  <c r="V9" i="5" s="1"/>
  <c r="V10" i="5" s="1"/>
  <c r="K18" i="3" l="1"/>
  <c r="K20" i="3" s="1"/>
  <c r="K26" i="3" s="1"/>
  <c r="M28" i="2"/>
  <c r="L18" i="3"/>
  <c r="L20" i="3" s="1"/>
  <c r="L26" i="3" s="1"/>
  <c r="K28" i="2"/>
  <c r="L28" i="2"/>
  <c r="M28" i="3"/>
  <c r="K28" i="3"/>
  <c r="L28" i="3"/>
  <c r="D5" i="5"/>
  <c r="E5" i="5" s="1"/>
  <c r="F5" i="5" s="1"/>
  <c r="G5" i="5" s="1"/>
  <c r="G12" i="5" l="1"/>
  <c r="G7" i="5"/>
  <c r="G6" i="5"/>
  <c r="H5" i="5"/>
  <c r="H9" i="8"/>
  <c r="G9" i="8"/>
  <c r="J9" i="8" s="1"/>
  <c r="A8" i="8"/>
  <c r="A7" i="8"/>
  <c r="G8" i="5" l="1"/>
  <c r="G10" i="5" s="1"/>
  <c r="G11" i="5" s="1"/>
  <c r="H12" i="5"/>
  <c r="H7" i="5"/>
  <c r="H6" i="5"/>
  <c r="C10" i="2"/>
  <c r="C10" i="1"/>
  <c r="H8" i="5" l="1"/>
  <c r="H10" i="5" s="1"/>
  <c r="H11" i="5" s="1"/>
  <c r="G15" i="5"/>
  <c r="J7" i="2"/>
  <c r="J10" i="2"/>
  <c r="J8" i="3"/>
  <c r="J9" i="3"/>
  <c r="J12" i="3"/>
  <c r="J13" i="3"/>
  <c r="J14" i="3"/>
  <c r="J15" i="3"/>
  <c r="J16" i="3"/>
  <c r="J17" i="3"/>
  <c r="J19" i="3"/>
  <c r="J7" i="1"/>
  <c r="J10" i="1"/>
  <c r="F6" i="1"/>
  <c r="D6" i="3"/>
  <c r="C6" i="1"/>
  <c r="B6" i="8" s="1"/>
  <c r="C16" i="5"/>
  <c r="D1" i="5"/>
  <c r="D16" i="5" s="1"/>
  <c r="C6" i="3" l="1"/>
  <c r="J18" i="2"/>
  <c r="J20" i="2" s="1"/>
  <c r="J18" i="1"/>
  <c r="J20" i="1" s="1"/>
  <c r="J7" i="3"/>
  <c r="J10" i="3"/>
  <c r="E1" i="5"/>
  <c r="F6" i="3"/>
  <c r="G6" i="1"/>
  <c r="H6" i="1" s="1"/>
  <c r="E6" i="3"/>
  <c r="E16" i="5" l="1"/>
  <c r="F1" i="5"/>
  <c r="G1" i="5" s="1"/>
  <c r="J28" i="1"/>
  <c r="J26" i="1"/>
  <c r="C12" i="5"/>
  <c r="E12" i="5"/>
  <c r="D12" i="5"/>
  <c r="F12" i="5"/>
  <c r="J28" i="2"/>
  <c r="J26" i="2"/>
  <c r="J18" i="3"/>
  <c r="J20" i="3" s="1"/>
  <c r="G6" i="3"/>
  <c r="I6" i="1"/>
  <c r="J6" i="1" s="1"/>
  <c r="K6" i="1" s="1"/>
  <c r="H6" i="3"/>
  <c r="H1" i="5" l="1"/>
  <c r="H16" i="5" s="1"/>
  <c r="G16" i="5"/>
  <c r="G17" i="5" s="1"/>
  <c r="H13" i="5"/>
  <c r="H15" i="5" s="1"/>
  <c r="F13" i="5"/>
  <c r="L6" i="1"/>
  <c r="K6" i="3"/>
  <c r="K24" i="3" s="1"/>
  <c r="K24" i="1"/>
  <c r="J26" i="3"/>
  <c r="J28" i="3"/>
  <c r="J24" i="1"/>
  <c r="J6" i="3"/>
  <c r="J24" i="3" s="1"/>
  <c r="F16" i="5"/>
  <c r="I6" i="3"/>
  <c r="H17" i="5" l="1"/>
  <c r="L24" i="1"/>
  <c r="L6" i="3"/>
  <c r="L24" i="3" s="1"/>
  <c r="M6" i="1"/>
  <c r="K24" i="2"/>
  <c r="J24" i="2"/>
  <c r="C24" i="2"/>
  <c r="D24" i="2"/>
  <c r="E24" i="2"/>
  <c r="F24" i="2"/>
  <c r="G24" i="2"/>
  <c r="H24" i="2"/>
  <c r="I24" i="2"/>
  <c r="C24" i="3"/>
  <c r="D24" i="3"/>
  <c r="E24" i="3"/>
  <c r="F24" i="3"/>
  <c r="G24" i="3"/>
  <c r="H24" i="3"/>
  <c r="I24" i="3"/>
  <c r="C24" i="1"/>
  <c r="D24" i="1"/>
  <c r="E24" i="1"/>
  <c r="F24" i="1"/>
  <c r="G24" i="1"/>
  <c r="H24" i="1"/>
  <c r="I24" i="1"/>
  <c r="I19" i="3"/>
  <c r="H19" i="3"/>
  <c r="G19" i="3"/>
  <c r="F19" i="3"/>
  <c r="E19" i="3"/>
  <c r="E14" i="3"/>
  <c r="F14" i="3"/>
  <c r="G14" i="3"/>
  <c r="H14" i="3"/>
  <c r="I14" i="3"/>
  <c r="E15" i="3"/>
  <c r="F15" i="3"/>
  <c r="G15" i="3"/>
  <c r="H15" i="3"/>
  <c r="I15" i="3"/>
  <c r="E16" i="3"/>
  <c r="F16" i="3"/>
  <c r="G16" i="3"/>
  <c r="H16" i="3"/>
  <c r="I16" i="3"/>
  <c r="E17" i="3"/>
  <c r="F17" i="3"/>
  <c r="G17" i="3"/>
  <c r="H17" i="3"/>
  <c r="I17" i="3"/>
  <c r="I13" i="3"/>
  <c r="H13" i="3"/>
  <c r="G13" i="3"/>
  <c r="F13" i="3"/>
  <c r="E13" i="3"/>
  <c r="I12" i="3"/>
  <c r="H12" i="3"/>
  <c r="G12" i="3"/>
  <c r="F12" i="3"/>
  <c r="E12" i="3"/>
  <c r="E9" i="3"/>
  <c r="F9" i="3"/>
  <c r="G9" i="3"/>
  <c r="H9" i="3"/>
  <c r="I9" i="3"/>
  <c r="E8" i="3"/>
  <c r="F8" i="3"/>
  <c r="G8" i="3"/>
  <c r="H8" i="3"/>
  <c r="I8" i="3"/>
  <c r="I10" i="2"/>
  <c r="F7" i="5" s="1"/>
  <c r="H10" i="2"/>
  <c r="E7" i="5" s="1"/>
  <c r="G10" i="2"/>
  <c r="F10" i="2"/>
  <c r="E10" i="2"/>
  <c r="D10" i="2"/>
  <c r="I7" i="2"/>
  <c r="F6" i="5" s="1"/>
  <c r="H7" i="2"/>
  <c r="E6" i="5" s="1"/>
  <c r="G7" i="2"/>
  <c r="F7" i="2"/>
  <c r="E7" i="2"/>
  <c r="D7" i="2"/>
  <c r="C7" i="2"/>
  <c r="C7" i="1"/>
  <c r="C18" i="1" s="1"/>
  <c r="D7" i="1"/>
  <c r="E7" i="1"/>
  <c r="F7" i="1"/>
  <c r="G7" i="1"/>
  <c r="H7" i="1"/>
  <c r="I7" i="1"/>
  <c r="D10" i="1"/>
  <c r="E10" i="1"/>
  <c r="F10" i="1"/>
  <c r="G10" i="1"/>
  <c r="H10" i="1"/>
  <c r="I10" i="1"/>
  <c r="M24" i="1" l="1"/>
  <c r="N6" i="1"/>
  <c r="N6" i="3" s="1"/>
  <c r="N24" i="3" s="1"/>
  <c r="D6" i="5"/>
  <c r="M6" i="3"/>
  <c r="M24" i="3" s="1"/>
  <c r="G18" i="1"/>
  <c r="C7" i="5"/>
  <c r="M24" i="2"/>
  <c r="L24" i="2"/>
  <c r="D7" i="5"/>
  <c r="I18" i="2"/>
  <c r="I20" i="2" s="1"/>
  <c r="C6" i="5"/>
  <c r="F8" i="5"/>
  <c r="E8" i="5"/>
  <c r="I7" i="3"/>
  <c r="C18" i="2"/>
  <c r="C20" i="2" s="1"/>
  <c r="E7" i="3"/>
  <c r="E18" i="2"/>
  <c r="E20" i="2" s="1"/>
  <c r="E28" i="2" s="1"/>
  <c r="G18" i="2"/>
  <c r="G20" i="2" s="1"/>
  <c r="G28" i="2" s="1"/>
  <c r="F18" i="2"/>
  <c r="F20" i="2" s="1"/>
  <c r="F28" i="2" s="1"/>
  <c r="C10" i="3"/>
  <c r="F18" i="1"/>
  <c r="F20" i="1" s="1"/>
  <c r="I18" i="1"/>
  <c r="I20" i="1" s="1"/>
  <c r="E18" i="1"/>
  <c r="E20" i="1" s="1"/>
  <c r="D18" i="2"/>
  <c r="D20" i="2" s="1"/>
  <c r="H18" i="2"/>
  <c r="H20" i="2" s="1"/>
  <c r="H18" i="1"/>
  <c r="H20" i="1" s="1"/>
  <c r="D18" i="1"/>
  <c r="D20" i="1" s="1"/>
  <c r="D28" i="1" s="1"/>
  <c r="C8" i="8" s="1"/>
  <c r="H7" i="3"/>
  <c r="D7" i="3"/>
  <c r="G7" i="3"/>
  <c r="D10" i="3"/>
  <c r="C7" i="3"/>
  <c r="E10" i="3"/>
  <c r="I10" i="3"/>
  <c r="H10" i="3"/>
  <c r="F10" i="3"/>
  <c r="F7" i="3"/>
  <c r="G20" i="1"/>
  <c r="C20" i="1"/>
  <c r="C28" i="1" s="1"/>
  <c r="B8" i="8" s="1"/>
  <c r="G10" i="3"/>
  <c r="N24" i="1" l="1"/>
  <c r="O6" i="1"/>
  <c r="D8" i="5"/>
  <c r="D10" i="5" s="1"/>
  <c r="C8" i="5"/>
  <c r="G28" i="1"/>
  <c r="G26" i="1"/>
  <c r="H28" i="1"/>
  <c r="H26" i="1"/>
  <c r="I28" i="1"/>
  <c r="I26" i="1"/>
  <c r="E10" i="5"/>
  <c r="E11" i="5" s="1"/>
  <c r="E15" i="5" s="1"/>
  <c r="E17" i="5" s="1"/>
  <c r="F10" i="5"/>
  <c r="F11" i="5" s="1"/>
  <c r="F15" i="5" s="1"/>
  <c r="F17" i="5" s="1"/>
  <c r="I18" i="3"/>
  <c r="I20" i="3" s="1"/>
  <c r="F28" i="1"/>
  <c r="F26" i="1"/>
  <c r="E18" i="3"/>
  <c r="E20" i="3" s="1"/>
  <c r="E28" i="3" s="1"/>
  <c r="H28" i="2"/>
  <c r="H26" i="2"/>
  <c r="I28" i="2"/>
  <c r="I26" i="2"/>
  <c r="D28" i="2"/>
  <c r="D26" i="2"/>
  <c r="C28" i="2"/>
  <c r="C26" i="2"/>
  <c r="E28" i="1"/>
  <c r="E26" i="1"/>
  <c r="D26" i="1"/>
  <c r="C7" i="8" s="1"/>
  <c r="F18" i="3"/>
  <c r="F20" i="3" s="1"/>
  <c r="F28" i="3" s="1"/>
  <c r="G26" i="2"/>
  <c r="F26" i="2"/>
  <c r="E26" i="2"/>
  <c r="C26" i="1"/>
  <c r="B7" i="8" s="1"/>
  <c r="C18" i="3"/>
  <c r="C20" i="3" s="1"/>
  <c r="C28" i="3" s="1"/>
  <c r="H18" i="3"/>
  <c r="H20" i="3" s="1"/>
  <c r="G18" i="3"/>
  <c r="G20" i="3" s="1"/>
  <c r="G28" i="3" s="1"/>
  <c r="D18" i="3"/>
  <c r="D20" i="3" s="1"/>
  <c r="D28" i="3" s="1"/>
  <c r="B18" i="8" l="1"/>
  <c r="O24" i="1"/>
  <c r="O6" i="3"/>
  <c r="O24" i="3" s="1"/>
  <c r="C10" i="5"/>
  <c r="C11" i="5" s="1"/>
  <c r="C15" i="5" s="1"/>
  <c r="D11" i="5"/>
  <c r="D15" i="5" s="1"/>
  <c r="D17" i="5" s="1"/>
  <c r="H26" i="3"/>
  <c r="H28" i="3"/>
  <c r="I26" i="3"/>
  <c r="I28" i="3"/>
  <c r="D26" i="3"/>
  <c r="G26" i="3"/>
  <c r="F26" i="3"/>
  <c r="E26" i="3"/>
  <c r="C26" i="3"/>
  <c r="C17" i="5" l="1"/>
  <c r="C19" i="5" s="1"/>
  <c r="D20" i="5" s="1"/>
  <c r="C21" i="5" l="1"/>
  <c r="B14" i="8" s="1"/>
  <c r="B12" i="8" l="1"/>
  <c r="B19" i="8" s="1"/>
  <c r="B21" i="8" s="1"/>
  <c r="C20" i="5"/>
  <c r="B13" i="8" s="1"/>
  <c r="C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tc={A152C0C9-CF71-4362-95F0-3778106185CE}</author>
  </authors>
  <commentList>
    <comment ref="B22" authorId="0" shapeId="0" xr:uid="{A152C0C9-CF71-4362-95F0-3778106185CE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Jeżeli firma nie spłaca rat kredytu i pożyczek pozostaw 1, jeśli spłaca wpisz wartość spłacanych rat ze znakiem "+"</t>
      </text>
    </comment>
  </commentList>
</comments>
</file>

<file path=xl/sharedStrings.xml><?xml version="1.0" encoding="utf-8"?>
<sst xmlns="http://schemas.openxmlformats.org/spreadsheetml/2006/main" count="195" uniqueCount="93">
  <si>
    <t>Podatek dochodowy</t>
  </si>
  <si>
    <t>7.</t>
  </si>
  <si>
    <t>6.</t>
  </si>
  <si>
    <t>5.</t>
  </si>
  <si>
    <t xml:space="preserve"> - czynsz</t>
  </si>
  <si>
    <t xml:space="preserve"> - wydatki na zakup materiałów i towarów</t>
  </si>
  <si>
    <t xml:space="preserve"> - odsetki od kredytów i pożyczek</t>
  </si>
  <si>
    <t xml:space="preserve"> - amortyzacja</t>
  </si>
  <si>
    <t xml:space="preserve"> - płace z narzutami</t>
  </si>
  <si>
    <t>Z tego:</t>
  </si>
  <si>
    <t>4.</t>
  </si>
  <si>
    <t>Pozostałe przychody</t>
  </si>
  <si>
    <t>3.</t>
  </si>
  <si>
    <t>2.</t>
  </si>
  <si>
    <t>Przychody ogółem (2+3)</t>
  </si>
  <si>
    <t>1.</t>
  </si>
  <si>
    <t>Wyszczególnienie</t>
  </si>
  <si>
    <t>Lp.</t>
  </si>
  <si>
    <t>(Dochód netto/Przychody ze sprzedaży)</t>
  </si>
  <si>
    <t>Rok n-1</t>
  </si>
  <si>
    <t>Bez realizowanej inwestycji</t>
  </si>
  <si>
    <t>RZiS realizowanej inwestycji</t>
  </si>
  <si>
    <t>RZiS RAZEM</t>
  </si>
  <si>
    <t>Wskaźniki</t>
  </si>
  <si>
    <t xml:space="preserve"> - pozostałe (woda, energia, telefon, ryczałty, delegacje itp.) </t>
  </si>
  <si>
    <t>2. Koszty operacyjne</t>
  </si>
  <si>
    <t>Współczynnik dyskonta</t>
  </si>
  <si>
    <t>NPV</t>
  </si>
  <si>
    <t xml:space="preserve">NPVR </t>
  </si>
  <si>
    <t>IRR</t>
  </si>
  <si>
    <t xml:space="preserve">Stopa dyskontowa </t>
  </si>
  <si>
    <t>spr</t>
  </si>
  <si>
    <t xml:space="preserve"> Ocena dyskontowa inwestycji</t>
  </si>
  <si>
    <t xml:space="preserve">3. Zysk operacyjny z realizowanej inwestycji </t>
  </si>
  <si>
    <t>Koszty operacyjne</t>
  </si>
  <si>
    <t>Dochód brutto (1-4)</t>
  </si>
  <si>
    <t>Dochód netto (5-6)</t>
  </si>
  <si>
    <t>Raty spłat kredytu i pożyczki</t>
  </si>
  <si>
    <t>8.</t>
  </si>
  <si>
    <t>Podsumowanie Oceny</t>
  </si>
  <si>
    <t>IV. Ocena dyskontowa inwestycji</t>
  </si>
  <si>
    <t>Wnioski</t>
  </si>
  <si>
    <t>Ocena za prognozę  (Ocena dyskontowa inwestycji)</t>
  </si>
  <si>
    <t>Analiza wskaźnikowa</t>
  </si>
  <si>
    <t>Przychody ze sprzedaży produktów, towarów i usług (bez VAT)</t>
  </si>
  <si>
    <t>1. Przychody ze sprzedaży produktów, towarów i usług (bez VAT)</t>
  </si>
  <si>
    <t>Rentowność Sprzedaży</t>
  </si>
  <si>
    <t xml:space="preserve">5. Podatek od Zysku operacyjnego </t>
  </si>
  <si>
    <t xml:space="preserve">6. Zysk operacyjny po opodatkowaniu </t>
  </si>
  <si>
    <t xml:space="preserve">7. Amortyzacja </t>
  </si>
  <si>
    <t>8. Wartość końcowa</t>
  </si>
  <si>
    <t xml:space="preserve">9. Inwestycje w aktywa trwałe związane z realizacją projektu </t>
  </si>
  <si>
    <t xml:space="preserve">10. Przepływy netto niezdyskontowane </t>
  </si>
  <si>
    <t xml:space="preserve">11. Przepływy netto zdyskontowane </t>
  </si>
  <si>
    <t xml:space="preserve">  </t>
  </si>
  <si>
    <t>Inwestycja związana z Ochroną środowiska</t>
  </si>
  <si>
    <t>Rok n-2</t>
  </si>
  <si>
    <t>Rok n+1</t>
  </si>
  <si>
    <t>Rok n+2</t>
  </si>
  <si>
    <t>Rok n+3</t>
  </si>
  <si>
    <t>Rok n+4</t>
  </si>
  <si>
    <t>Rok n+5</t>
  </si>
  <si>
    <t>Rok n+6</t>
  </si>
  <si>
    <t>Rok n+7</t>
  </si>
  <si>
    <t>Rok n+8</t>
  </si>
  <si>
    <t>Rok n - rok złożenia wniosku</t>
  </si>
  <si>
    <t>Rok n
(rok złożenia wniosku)</t>
  </si>
  <si>
    <t>Rok n
(rok złożenia 
wniosku)</t>
  </si>
  <si>
    <r>
      <rPr>
        <b/>
        <sz val="14"/>
        <color rgb="FFFF0000"/>
        <rFont val="Times New Roman"/>
        <family val="1"/>
        <charset val="238"/>
      </rPr>
      <t>↓</t>
    </r>
    <r>
      <rPr>
        <b/>
        <sz val="12"/>
        <color rgb="FFFF0000"/>
        <rFont val="Times New Roman"/>
        <family val="1"/>
        <charset val="238"/>
      </rPr>
      <t xml:space="preserve"> wstaw rok ZAKOŃCZENIA inwestycji</t>
    </r>
  </si>
  <si>
    <r>
      <t xml:space="preserve">Wstaw rok n </t>
    </r>
    <r>
      <rPr>
        <b/>
        <sz val="16"/>
        <color rgb="FFFF0000"/>
        <rFont val="Times New Roman"/>
        <family val="1"/>
        <charset val="238"/>
      </rPr>
      <t>↓</t>
    </r>
  </si>
  <si>
    <t>ryzyko</t>
  </si>
  <si>
    <t>razem</t>
  </si>
  <si>
    <t>WIBOR 6 m-czny</t>
  </si>
  <si>
    <t>WIBOR 12-cy</t>
  </si>
  <si>
    <t>Rachunek Zysków i Strat w złotych (wersja dla podmiotów które nie podlegają Ustawie o Rachunkowości)</t>
  </si>
  <si>
    <t>Rachunek Zysków i Strat w złotych (wersja dla podmiotów niepodlegających UoR)</t>
  </si>
  <si>
    <t>Informacje zawarte w tej zakładce arkusza kalkulacyjnego służą m.in. do oceny spełnienia przez projekt kryterium w zakresie poprawności założeń, w tym dotyczących przychodów i kosztów, przyjętych do analizy finansowo-ekonomicznej. W szczególności ocenie podlegać będzie czy opisane założenia prognozy przychodów i kosztów są wiarygodne i realne. Należy pamiętać, iż ocena projektu dokonywana jest na podstawie pełnej dokumentacji aplikacyjnej.</t>
  </si>
  <si>
    <r>
      <t xml:space="preserve">4. Stopa podatkowa (podatek dochodowy)    </t>
    </r>
    <r>
      <rPr>
        <b/>
        <sz val="14"/>
        <color rgb="FFFF0000"/>
        <rFont val="Times New Roman"/>
        <family val="1"/>
        <charset val="238"/>
      </rPr>
      <t xml:space="preserve">Wstaw dla wszystkich lat </t>
    </r>
    <r>
      <rPr>
        <b/>
        <sz val="18"/>
        <color rgb="FFFF0000"/>
        <rFont val="Times New Roman"/>
        <family val="1"/>
        <charset val="238"/>
      </rPr>
      <t>→</t>
    </r>
  </si>
  <si>
    <r>
      <rPr>
        <b/>
        <sz val="14"/>
        <color rgb="FFFF0000"/>
        <rFont val="Times New Roman"/>
        <family val="1"/>
        <charset val="238"/>
      </rPr>
      <t>Uwaga!</t>
    </r>
    <r>
      <rPr>
        <sz val="14"/>
        <color rgb="FFFF0000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 xml:space="preserve">Dane Finansowe dotyczą realizowanej Inwestycji. 
</t>
    </r>
    <r>
      <rPr>
        <u/>
        <sz val="14"/>
        <color rgb="FFFF0000"/>
        <rFont val="Times New Roman"/>
        <family val="1"/>
        <charset val="238"/>
      </rPr>
      <t xml:space="preserve">Nie dotyczy jeżeli inwestycja jest w obszarze wyłącznie ochrony środowiska
</t>
    </r>
    <r>
      <rPr>
        <sz val="14"/>
        <color rgb="FFFF0000"/>
        <rFont val="Times New Roman"/>
        <family val="1"/>
        <charset val="238"/>
      </rPr>
      <t xml:space="preserve">                                                              </t>
    </r>
    <r>
      <rPr>
        <b/>
        <sz val="14"/>
        <color rgb="FFFF0000"/>
        <rFont val="Times New Roman"/>
        <family val="1"/>
        <charset val="238"/>
      </rPr>
      <t xml:space="preserve">Podaj rok zakończenia operacji </t>
    </r>
    <r>
      <rPr>
        <b/>
        <sz val="18"/>
        <color rgb="FFFF0000"/>
        <rFont val="Times New Roman"/>
        <family val="1"/>
        <charset val="238"/>
      </rPr>
      <t>→</t>
    </r>
  </si>
  <si>
    <t>Rok n+9</t>
  </si>
  <si>
    <t>Rok n+10</t>
  </si>
  <si>
    <t>3 lat</t>
  </si>
  <si>
    <t>5 lat</t>
  </si>
  <si>
    <t>Ocena dyskontowa przeprowadzona w okresie:</t>
  </si>
  <si>
    <t>Ocena na podstawie:</t>
  </si>
  <si>
    <t>1 rok wstecz</t>
  </si>
  <si>
    <t>2 lata wstecz</t>
  </si>
  <si>
    <r>
      <t xml:space="preserve">PODSUMOWANIE </t>
    </r>
    <r>
      <rPr>
        <b/>
        <vertAlign val="superscript"/>
        <sz val="20"/>
        <rFont val="Times New Roman"/>
        <family val="1"/>
        <charset val="238"/>
      </rPr>
      <t>3</t>
    </r>
  </si>
  <si>
    <r>
      <t xml:space="preserve">Ocena za dotychczasową działalność </t>
    </r>
    <r>
      <rPr>
        <b/>
        <vertAlign val="superscript"/>
        <sz val="16"/>
        <rFont val="Times New Roman"/>
        <family val="1"/>
        <charset val="238"/>
      </rPr>
      <t>1;2</t>
    </r>
  </si>
  <si>
    <t>Wskaźnik pokrycia odsetek i rat kapitałowych dochodem netto i amortyzacją</t>
  </si>
  <si>
    <t>(Dochód netto+Amortyzacja)/(Odsetki+Raty spłat kredytów i pożyczek)</t>
  </si>
  <si>
    <r>
      <rPr>
        <b/>
        <u/>
        <sz val="16"/>
        <color rgb="FFFFFF00"/>
        <rFont val="Arial CE"/>
        <charset val="238"/>
      </rPr>
      <t xml:space="preserve">Wzór formularza obowiązujący dla wniosków składanych w naborach od 2025 roku
</t>
    </r>
    <r>
      <rPr>
        <b/>
        <sz val="16"/>
        <color theme="0"/>
        <rFont val="Arial CE"/>
        <charset val="238"/>
      </rPr>
      <t xml:space="preserve">
Założenia do prognoz finansowych
</t>
    </r>
  </si>
  <si>
    <t>Wzór formularza obowiązaujący dla wniosków składanych w naborach od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</si>
</sst>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"/>
    <numFmt numFmtId="166" formatCode="#,##0.000000"/>
  </numFmts>
  <fonts count="4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Arial"/>
      <family val="2"/>
      <charset val="238"/>
    </font>
    <font>
      <b/>
      <sz val="16"/>
      <color theme="4"/>
      <name val="Times New Roman"/>
      <family val="1"/>
      <charset val="238"/>
    </font>
    <font>
      <sz val="24"/>
      <name val="Times New Roman"/>
      <family val="1"/>
      <charset val="238"/>
    </font>
    <font>
      <b/>
      <sz val="20"/>
      <name val="Times New Roman"/>
      <family val="1"/>
      <charset val="238"/>
    </font>
    <font>
      <sz val="10"/>
      <name val="Times New Roman"/>
      <family val="1"/>
      <charset val="238"/>
    </font>
    <font>
      <b/>
      <sz val="22"/>
      <name val="Times New Roman"/>
      <family val="1"/>
      <charset val="238"/>
    </font>
    <font>
      <b/>
      <sz val="24"/>
      <name val="Times New Roman"/>
      <family val="1"/>
      <charset val="238"/>
    </font>
    <font>
      <b/>
      <vertAlign val="superscript"/>
      <sz val="16"/>
      <name val="Times New Roman"/>
      <family val="1"/>
      <charset val="238"/>
    </font>
    <font>
      <b/>
      <vertAlign val="superscript"/>
      <sz val="20"/>
      <name val="Times New Roman"/>
      <family val="1"/>
      <charset val="238"/>
    </font>
    <font>
      <sz val="16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20"/>
      <color rgb="FFFF0000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b/>
      <sz val="18"/>
      <name val="Times New Roman"/>
      <family val="1"/>
      <charset val="238"/>
    </font>
    <font>
      <sz val="10"/>
      <color theme="0"/>
      <name val="Arial"/>
      <family val="2"/>
      <charset val="238"/>
    </font>
    <font>
      <sz val="10"/>
      <color theme="0"/>
      <name val="Times New Roman"/>
      <family val="1"/>
      <charset val="238"/>
    </font>
    <font>
      <sz val="8"/>
      <name val="Arial CE"/>
      <charset val="238"/>
    </font>
    <font>
      <b/>
      <sz val="14"/>
      <color rgb="FFFF0000"/>
      <name val="Times New Roman"/>
      <family val="1"/>
      <charset val="238"/>
    </font>
    <font>
      <sz val="18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b/>
      <sz val="10"/>
      <name val="Arial CE"/>
      <charset val="238"/>
    </font>
    <font>
      <b/>
      <sz val="16"/>
      <color theme="0"/>
      <name val="Arial CE"/>
      <charset val="238"/>
    </font>
    <font>
      <b/>
      <sz val="18"/>
      <color rgb="FFFF0000"/>
      <name val="Times New Roman"/>
      <family val="1"/>
      <charset val="238"/>
    </font>
    <font>
      <u/>
      <sz val="14"/>
      <color rgb="FFFF0000"/>
      <name val="Times New Roman"/>
      <family val="1"/>
      <charset val="238"/>
    </font>
    <font>
      <b/>
      <sz val="14"/>
      <color theme="0"/>
      <name val="Times New Roman"/>
      <family val="1"/>
      <charset val="238"/>
    </font>
    <font>
      <u/>
      <sz val="14"/>
      <name val="Times New Roman"/>
      <family val="1"/>
      <charset val="238"/>
    </font>
    <font>
      <sz val="14"/>
      <color theme="0"/>
      <name val="Times New Roman"/>
      <family val="1"/>
      <charset val="238"/>
    </font>
    <font>
      <i/>
      <sz val="14"/>
      <color theme="0"/>
      <name val="Times New Roman"/>
      <family val="1"/>
      <charset val="238"/>
    </font>
    <font>
      <b/>
      <sz val="12"/>
      <color theme="0" tint="-4.9989318521683403E-2"/>
      <name val="Times New Roman"/>
      <family val="1"/>
      <charset val="238"/>
    </font>
    <font>
      <sz val="12"/>
      <color theme="0" tint="-4.9989318521683403E-2"/>
      <name val="Times New Roman"/>
      <family val="1"/>
      <charset val="238"/>
    </font>
    <font>
      <b/>
      <u/>
      <sz val="16"/>
      <color rgb="FFFFFF00"/>
      <name val="Arial CE"/>
      <charset val="238"/>
    </font>
    <font>
      <b/>
      <sz val="24"/>
      <color theme="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30" fillId="0" borderId="0" applyNumberFormat="0" applyFill="0" applyBorder="0" applyAlignment="0" applyProtection="0"/>
  </cellStyleXfs>
  <cellXfs count="17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2" borderId="1" xfId="0" applyFont="1" applyFill="1" applyBorder="1" applyAlignment="1">
      <alignment horizontal="left" vertical="top" wrapText="1"/>
    </xf>
    <xf numFmtId="0" fontId="2" fillId="0" borderId="8" xfId="0" applyFont="1" applyBorder="1"/>
    <xf numFmtId="0" fontId="3" fillId="0" borderId="8" xfId="0" applyFont="1" applyBorder="1"/>
    <xf numFmtId="0" fontId="2" fillId="0" borderId="8" xfId="0" applyFont="1" applyBorder="1" applyAlignment="1">
      <alignment horizontal="right"/>
    </xf>
    <xf numFmtId="0" fontId="3" fillId="3" borderId="8" xfId="0" applyFont="1" applyFill="1" applyBorder="1"/>
    <xf numFmtId="0" fontId="3" fillId="3" borderId="8" xfId="0" applyFont="1" applyFill="1" applyBorder="1" applyAlignment="1">
      <alignment horizontal="center"/>
    </xf>
    <xf numFmtId="0" fontId="2" fillId="3" borderId="8" xfId="0" applyFont="1" applyFill="1" applyBorder="1"/>
    <xf numFmtId="0" fontId="5" fillId="0" borderId="0" xfId="2" applyFont="1"/>
    <xf numFmtId="0" fontId="4" fillId="0" borderId="0" xfId="2"/>
    <xf numFmtId="0" fontId="7" fillId="0" borderId="0" xfId="2" applyFont="1"/>
    <xf numFmtId="0" fontId="6" fillId="3" borderId="10" xfId="2" applyFont="1" applyFill="1" applyBorder="1"/>
    <xf numFmtId="0" fontId="6" fillId="3" borderId="11" xfId="2" applyFont="1" applyFill="1" applyBorder="1"/>
    <xf numFmtId="3" fontId="8" fillId="0" borderId="0" xfId="2" applyNumberFormat="1" applyFont="1"/>
    <xf numFmtId="0" fontId="6" fillId="0" borderId="0" xfId="2" applyFont="1"/>
    <xf numFmtId="4" fontId="6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right"/>
    </xf>
    <xf numFmtId="3" fontId="7" fillId="0" borderId="0" xfId="2" applyNumberFormat="1" applyFont="1" applyAlignment="1">
      <alignment horizontal="center"/>
    </xf>
    <xf numFmtId="0" fontId="10" fillId="0" borderId="0" xfId="2" applyFont="1"/>
    <xf numFmtId="0" fontId="6" fillId="3" borderId="9" xfId="2" applyFont="1" applyFill="1" applyBorder="1"/>
    <xf numFmtId="3" fontId="8" fillId="3" borderId="9" xfId="2" applyNumberFormat="1" applyFont="1" applyFill="1" applyBorder="1"/>
    <xf numFmtId="0" fontId="6" fillId="3" borderId="13" xfId="2" applyFont="1" applyFill="1" applyBorder="1"/>
    <xf numFmtId="0" fontId="3" fillId="3" borderId="7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9" fillId="0" borderId="0" xfId="0" applyFont="1"/>
    <xf numFmtId="0" fontId="11" fillId="0" borderId="0" xfId="0" applyFont="1"/>
    <xf numFmtId="0" fontId="9" fillId="0" borderId="14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3" fillId="0" borderId="20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4" fontId="3" fillId="0" borderId="0" xfId="0" applyNumberFormat="1" applyFont="1" applyAlignment="1">
      <alignment horizontal="right" vertical="top" wrapText="1"/>
    </xf>
    <xf numFmtId="0" fontId="3" fillId="0" borderId="8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13" fillId="0" borderId="0" xfId="4" applyFont="1"/>
    <xf numFmtId="0" fontId="14" fillId="0" borderId="0" xfId="4" applyFont="1"/>
    <xf numFmtId="165" fontId="6" fillId="0" borderId="8" xfId="4" applyNumberFormat="1" applyFont="1" applyBorder="1" applyAlignment="1">
      <alignment horizontal="left" vertical="center"/>
    </xf>
    <xf numFmtId="0" fontId="14" fillId="0" borderId="0" xfId="4" quotePrefix="1" applyFont="1"/>
    <xf numFmtId="0" fontId="6" fillId="0" borderId="8" xfId="4" applyFont="1" applyBorder="1"/>
    <xf numFmtId="165" fontId="6" fillId="0" borderId="21" xfId="4" applyNumberFormat="1" applyFont="1" applyBorder="1" applyAlignment="1">
      <alignment horizontal="left" vertical="center"/>
    </xf>
    <xf numFmtId="0" fontId="16" fillId="0" borderId="0" xfId="4" applyFont="1"/>
    <xf numFmtId="0" fontId="9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0" fontId="17" fillId="0" borderId="0" xfId="4" applyFont="1" applyAlignment="1">
      <alignment horizontal="right"/>
    </xf>
    <xf numFmtId="0" fontId="19" fillId="0" borderId="0" xfId="4" applyFont="1"/>
    <xf numFmtId="2" fontId="9" fillId="0" borderId="0" xfId="4" applyNumberFormat="1" applyFont="1" applyAlignment="1">
      <alignment horizontal="center"/>
    </xf>
    <xf numFmtId="2" fontId="6" fillId="0" borderId="8" xfId="4" applyNumberFormat="1" applyFont="1" applyBorder="1" applyAlignment="1">
      <alignment wrapText="1"/>
    </xf>
    <xf numFmtId="2" fontId="6" fillId="0" borderId="0" xfId="4" applyNumberFormat="1" applyFont="1" applyAlignment="1">
      <alignment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0" fontId="3" fillId="6" borderId="2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left" vertical="top" wrapText="1"/>
    </xf>
    <xf numFmtId="4" fontId="3" fillId="6" borderId="1" xfId="0" applyNumberFormat="1" applyFont="1" applyFill="1" applyBorder="1" applyAlignment="1">
      <alignment horizontal="right" vertical="top" wrapText="1"/>
    </xf>
    <xf numFmtId="0" fontId="3" fillId="6" borderId="1" xfId="0" applyFont="1" applyFill="1" applyBorder="1" applyAlignment="1">
      <alignment vertical="top" wrapText="1"/>
    </xf>
    <xf numFmtId="0" fontId="3" fillId="6" borderId="4" xfId="0" applyFont="1" applyFill="1" applyBorder="1" applyAlignment="1">
      <alignment vertical="top" wrapText="1"/>
    </xf>
    <xf numFmtId="4" fontId="3" fillId="6" borderId="3" xfId="0" applyNumberFormat="1" applyFont="1" applyFill="1" applyBorder="1" applyAlignment="1">
      <alignment horizontal="right" vertical="top"/>
    </xf>
    <xf numFmtId="4" fontId="2" fillId="0" borderId="2" xfId="0" applyNumberFormat="1" applyFont="1" applyBorder="1" applyAlignment="1">
      <alignment horizontal="right"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4" fontId="3" fillId="3" borderId="1" xfId="0" applyNumberFormat="1" applyFont="1" applyFill="1" applyBorder="1" applyAlignment="1" applyProtection="1">
      <alignment horizontal="right" vertical="top" wrapText="1"/>
      <protection hidden="1"/>
    </xf>
    <xf numFmtId="4" fontId="2" fillId="3" borderId="1" xfId="0" applyNumberFormat="1" applyFont="1" applyFill="1" applyBorder="1" applyAlignment="1" applyProtection="1">
      <alignment horizontal="right" vertical="top" wrapText="1"/>
      <protection hidden="1"/>
    </xf>
    <xf numFmtId="4" fontId="3" fillId="3" borderId="3" xfId="0" applyNumberFormat="1" applyFont="1" applyFill="1" applyBorder="1" applyAlignment="1" applyProtection="1">
      <alignment horizontal="right" vertical="top"/>
      <protection hidden="1"/>
    </xf>
    <xf numFmtId="4" fontId="2" fillId="3" borderId="2" xfId="0" applyNumberFormat="1" applyFont="1" applyFill="1" applyBorder="1" applyAlignment="1" applyProtection="1">
      <alignment horizontal="right" vertical="top"/>
      <protection hidden="1"/>
    </xf>
    <xf numFmtId="4" fontId="3" fillId="2" borderId="1" xfId="0" applyNumberFormat="1" applyFont="1" applyFill="1" applyBorder="1" applyAlignment="1" applyProtection="1">
      <alignment horizontal="right" vertical="top" wrapText="1"/>
      <protection hidden="1"/>
    </xf>
    <xf numFmtId="4" fontId="3" fillId="0" borderId="0" xfId="0" applyNumberFormat="1" applyFont="1" applyAlignment="1" applyProtection="1">
      <alignment horizontal="right" vertical="top" wrapText="1"/>
      <protection hidden="1"/>
    </xf>
    <xf numFmtId="0" fontId="2" fillId="3" borderId="8" xfId="0" applyFont="1" applyFill="1" applyBorder="1" applyProtection="1">
      <protection hidden="1"/>
    </xf>
    <xf numFmtId="4" fontId="9" fillId="3" borderId="19" xfId="2" applyNumberFormat="1" applyFont="1" applyFill="1" applyBorder="1" applyAlignment="1" applyProtection="1">
      <alignment horizontal="center" vertical="center"/>
      <protection hidden="1"/>
    </xf>
    <xf numFmtId="10" fontId="9" fillId="3" borderId="12" xfId="3" applyNumberFormat="1" applyFont="1" applyFill="1" applyBorder="1" applyAlignment="1" applyProtection="1">
      <alignment horizontal="center" vertical="center"/>
      <protection hidden="1"/>
    </xf>
    <xf numFmtId="2" fontId="9" fillId="3" borderId="8" xfId="4" applyNumberFormat="1" applyFont="1" applyFill="1" applyBorder="1" applyAlignment="1" applyProtection="1">
      <alignment horizontal="center"/>
      <protection hidden="1"/>
    </xf>
    <xf numFmtId="4" fontId="3" fillId="3" borderId="20" xfId="0" applyNumberFormat="1" applyFont="1" applyFill="1" applyBorder="1" applyAlignment="1" applyProtection="1">
      <alignment horizontal="right" vertical="top"/>
      <protection hidden="1"/>
    </xf>
    <xf numFmtId="0" fontId="20" fillId="0" borderId="7" xfId="0" applyFont="1" applyBorder="1" applyAlignment="1">
      <alignment horizontal="center" vertical="top" wrapText="1"/>
    </xf>
    <xf numFmtId="0" fontId="20" fillId="0" borderId="7" xfId="0" applyFont="1" applyBorder="1" applyAlignment="1">
      <alignment horizontal="left" vertical="top" wrapText="1"/>
    </xf>
    <xf numFmtId="0" fontId="21" fillId="0" borderId="0" xfId="0" applyFont="1"/>
    <xf numFmtId="0" fontId="20" fillId="5" borderId="7" xfId="0" applyFont="1" applyFill="1" applyBorder="1" applyAlignment="1">
      <alignment horizontal="center" vertical="top" wrapText="1"/>
    </xf>
    <xf numFmtId="0" fontId="20" fillId="5" borderId="7" xfId="0" applyFont="1" applyFill="1" applyBorder="1" applyAlignment="1">
      <alignment horizontal="left" vertical="top" wrapText="1"/>
    </xf>
    <xf numFmtId="3" fontId="6" fillId="3" borderId="22" xfId="2" applyNumberFormat="1" applyFont="1" applyFill="1" applyBorder="1" applyAlignment="1" applyProtection="1">
      <alignment horizontal="right" vertical="center"/>
      <protection hidden="1"/>
    </xf>
    <xf numFmtId="164" fontId="8" fillId="3" borderId="22" xfId="2" applyNumberFormat="1" applyFont="1" applyFill="1" applyBorder="1" applyAlignment="1" applyProtection="1">
      <alignment horizontal="right" vertical="center"/>
      <protection hidden="1"/>
    </xf>
    <xf numFmtId="4" fontId="6" fillId="3" borderId="23" xfId="2" applyNumberFormat="1" applyFont="1" applyFill="1" applyBorder="1" applyAlignment="1" applyProtection="1">
      <alignment horizontal="right" vertical="center"/>
      <protection hidden="1"/>
    </xf>
    <xf numFmtId="166" fontId="6" fillId="0" borderId="0" xfId="2" applyNumberFormat="1" applyFont="1" applyAlignment="1">
      <alignment horizontal="right" vertical="center"/>
    </xf>
    <xf numFmtId="3" fontId="6" fillId="4" borderId="22" xfId="2" applyNumberFormat="1" applyFont="1" applyFill="1" applyBorder="1" applyAlignment="1" applyProtection="1">
      <alignment horizontal="right" vertical="center"/>
      <protection hidden="1"/>
    </xf>
    <xf numFmtId="3" fontId="6" fillId="0" borderId="10" xfId="2" applyNumberFormat="1" applyFont="1" applyBorder="1" applyAlignment="1" applyProtection="1">
      <alignment horizontal="right" vertical="center"/>
      <protection locked="0" hidden="1"/>
    </xf>
    <xf numFmtId="3" fontId="6" fillId="0" borderId="0" xfId="2" applyNumberFormat="1" applyFont="1" applyAlignment="1" applyProtection="1">
      <alignment horizontal="right" vertical="center"/>
      <protection locked="0" hidden="1"/>
    </xf>
    <xf numFmtId="0" fontId="13" fillId="0" borderId="0" xfId="0" applyFont="1"/>
    <xf numFmtId="0" fontId="20" fillId="0" borderId="0" xfId="0" applyFont="1"/>
    <xf numFmtId="3" fontId="6" fillId="3" borderId="24" xfId="2" applyNumberFormat="1" applyFont="1" applyFill="1" applyBorder="1" applyAlignment="1" applyProtection="1">
      <alignment horizontal="right" vertical="center"/>
      <protection hidden="1"/>
    </xf>
    <xf numFmtId="0" fontId="23" fillId="0" borderId="0" xfId="0" applyFont="1"/>
    <xf numFmtId="0" fontId="7" fillId="3" borderId="5" xfId="2" applyFont="1" applyFill="1" applyBorder="1" applyAlignment="1">
      <alignment horizontal="centerContinuous"/>
    </xf>
    <xf numFmtId="0" fontId="3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4" fontId="3" fillId="3" borderId="7" xfId="0" applyNumberFormat="1" applyFont="1" applyFill="1" applyBorder="1" applyAlignment="1" applyProtection="1">
      <alignment horizontal="right" vertical="top" wrapText="1"/>
      <protection hidden="1"/>
    </xf>
    <xf numFmtId="0" fontId="2" fillId="3" borderId="0" xfId="0" applyFont="1" applyFill="1"/>
    <xf numFmtId="0" fontId="13" fillId="0" borderId="6" xfId="4" applyFont="1" applyBorder="1" applyAlignment="1">
      <alignment horizontal="center" vertical="center"/>
    </xf>
    <xf numFmtId="0" fontId="24" fillId="0" borderId="0" xfId="4" applyFont="1"/>
    <xf numFmtId="0" fontId="6" fillId="0" borderId="25" xfId="2" applyFont="1" applyBorder="1" applyAlignment="1">
      <alignment wrapText="1"/>
    </xf>
    <xf numFmtId="0" fontId="6" fillId="0" borderId="30" xfId="4" applyFont="1" applyBorder="1"/>
    <xf numFmtId="0" fontId="7" fillId="0" borderId="0" xfId="2" applyFont="1" applyProtection="1">
      <protection locked="0"/>
    </xf>
    <xf numFmtId="0" fontId="26" fillId="0" borderId="0" xfId="4" applyFont="1" applyProtection="1">
      <protection locked="0"/>
    </xf>
    <xf numFmtId="3" fontId="6" fillId="8" borderId="22" xfId="2" applyNumberFormat="1" applyFont="1" applyFill="1" applyBorder="1" applyAlignment="1" applyProtection="1">
      <alignment horizontal="right" vertical="center"/>
      <protection hidden="1"/>
    </xf>
    <xf numFmtId="4" fontId="3" fillId="3" borderId="7" xfId="2" applyNumberFormat="1" applyFont="1" applyFill="1" applyBorder="1" applyAlignment="1" applyProtection="1">
      <alignment horizontal="centerContinuous" vertical="center"/>
      <protection hidden="1"/>
    </xf>
    <xf numFmtId="4" fontId="3" fillId="9" borderId="1" xfId="0" applyNumberFormat="1" applyFont="1" applyFill="1" applyBorder="1" applyAlignment="1" applyProtection="1">
      <alignment horizontal="right" vertical="top" wrapText="1"/>
      <protection locked="0"/>
    </xf>
    <xf numFmtId="4" fontId="2" fillId="9" borderId="1" xfId="0" applyNumberFormat="1" applyFont="1" applyFill="1" applyBorder="1" applyAlignment="1" applyProtection="1">
      <alignment horizontal="right" vertical="top" wrapText="1"/>
      <protection locked="0"/>
    </xf>
    <xf numFmtId="4" fontId="20" fillId="9" borderId="7" xfId="0" applyNumberFormat="1" applyFont="1" applyFill="1" applyBorder="1" applyAlignment="1" applyProtection="1">
      <alignment horizontal="right" vertical="top" wrapText="1"/>
      <protection locked="0"/>
    </xf>
    <xf numFmtId="0" fontId="22" fillId="9" borderId="7" xfId="0" applyFont="1" applyFill="1" applyBorder="1" applyAlignment="1" applyProtection="1">
      <alignment horizontal="center"/>
      <protection locked="0"/>
    </xf>
    <xf numFmtId="0" fontId="20" fillId="9" borderId="7" xfId="0" applyFont="1" applyFill="1" applyBorder="1" applyAlignment="1" applyProtection="1">
      <alignment horizontal="center" vertical="center"/>
      <protection locked="0"/>
    </xf>
    <xf numFmtId="9" fontId="6" fillId="9" borderId="22" xfId="2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Alignment="1">
      <alignment horizontal="center"/>
    </xf>
    <xf numFmtId="0" fontId="7" fillId="0" borderId="0" xfId="4" applyFont="1"/>
    <xf numFmtId="14" fontId="7" fillId="0" borderId="0" xfId="4" applyNumberFormat="1" applyFont="1"/>
    <xf numFmtId="0" fontId="29" fillId="0" borderId="0" xfId="4" applyFont="1"/>
    <xf numFmtId="10" fontId="31" fillId="0" borderId="0" xfId="0" applyNumberFormat="1" applyFont="1" applyAlignment="1">
      <alignment vertical="center" wrapText="1"/>
    </xf>
    <xf numFmtId="10" fontId="32" fillId="0" borderId="0" xfId="0" applyNumberFormat="1" applyFont="1" applyAlignment="1">
      <alignment vertical="center" wrapText="1"/>
    </xf>
    <xf numFmtId="10" fontId="9" fillId="3" borderId="7" xfId="2" applyNumberFormat="1" applyFont="1" applyFill="1" applyBorder="1" applyAlignment="1" applyProtection="1">
      <alignment horizontal="center" vertical="center"/>
      <protection hidden="1"/>
    </xf>
    <xf numFmtId="0" fontId="7" fillId="0" borderId="0" xfId="4" applyFont="1" applyAlignment="1">
      <alignment vertical="center"/>
    </xf>
    <xf numFmtId="10" fontId="7" fillId="0" borderId="0" xfId="4" applyNumberFormat="1" applyFont="1" applyAlignment="1">
      <alignment vertical="center"/>
    </xf>
    <xf numFmtId="10" fontId="32" fillId="0" borderId="0" xfId="4" applyNumberFormat="1" applyFont="1" applyAlignment="1">
      <alignment vertical="center"/>
    </xf>
    <xf numFmtId="3" fontId="6" fillId="0" borderId="27" xfId="2" applyNumberFormat="1" applyFont="1" applyBorder="1" applyAlignment="1" applyProtection="1">
      <alignment horizontal="center" vertical="center"/>
      <protection hidden="1"/>
    </xf>
    <xf numFmtId="3" fontId="6" fillId="0" borderId="28" xfId="2" applyNumberFormat="1" applyFont="1" applyBorder="1" applyAlignment="1" applyProtection="1">
      <alignment horizontal="center" vertical="center"/>
      <protection hidden="1"/>
    </xf>
    <xf numFmtId="3" fontId="6" fillId="0" borderId="29" xfId="2" applyNumberFormat="1" applyFont="1" applyBorder="1" applyAlignment="1" applyProtection="1">
      <alignment horizontal="center" vertical="center"/>
      <protection hidden="1"/>
    </xf>
    <xf numFmtId="0" fontId="38" fillId="0" borderId="0" xfId="5" applyFont="1" applyAlignment="1">
      <alignment vertical="center" wrapText="1"/>
    </xf>
    <xf numFmtId="10" fontId="7" fillId="0" borderId="0" xfId="0" applyNumberFormat="1" applyFont="1" applyAlignment="1">
      <alignment vertical="center" wrapText="1"/>
    </xf>
    <xf numFmtId="14" fontId="4" fillId="0" borderId="0" xfId="4" applyNumberFormat="1"/>
    <xf numFmtId="0" fontId="4" fillId="0" borderId="0" xfId="2" applyAlignment="1">
      <alignment horizontal="center"/>
    </xf>
    <xf numFmtId="0" fontId="25" fillId="0" borderId="0" xfId="2" applyFont="1" applyAlignment="1">
      <alignment horizontal="center"/>
    </xf>
    <xf numFmtId="0" fontId="25" fillId="0" borderId="0" xfId="2" applyFont="1"/>
    <xf numFmtId="0" fontId="39" fillId="0" borderId="0" xfId="2" applyFont="1"/>
    <xf numFmtId="3" fontId="37" fillId="0" borderId="0" xfId="2" applyNumberFormat="1" applyFont="1" applyAlignment="1" applyProtection="1">
      <alignment horizontal="right" vertical="center"/>
      <protection locked="0" hidden="1"/>
    </xf>
    <xf numFmtId="0" fontId="39" fillId="0" borderId="0" xfId="2" applyFont="1" applyProtection="1">
      <protection locked="0"/>
    </xf>
    <xf numFmtId="3" fontId="40" fillId="0" borderId="0" xfId="2" applyNumberFormat="1" applyFont="1"/>
    <xf numFmtId="0" fontId="23" fillId="9" borderId="26" xfId="2" applyFont="1" applyFill="1" applyBorder="1" applyAlignment="1" applyProtection="1">
      <alignment horizontal="center" vertical="top"/>
      <protection locked="0"/>
    </xf>
    <xf numFmtId="0" fontId="6" fillId="3" borderId="26" xfId="2" applyFont="1" applyFill="1" applyBorder="1" applyAlignment="1">
      <alignment horizontal="center" vertical="top"/>
    </xf>
    <xf numFmtId="3" fontId="6" fillId="0" borderId="22" xfId="2" applyNumberFormat="1" applyFont="1" applyBorder="1" applyAlignment="1" applyProtection="1">
      <alignment horizontal="right" vertical="center"/>
      <protection locked="0"/>
    </xf>
    <xf numFmtId="9" fontId="9" fillId="9" borderId="7" xfId="2" applyNumberFormat="1" applyFont="1" applyFill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13" fillId="0" borderId="0" xfId="4" applyFont="1" applyAlignment="1">
      <alignment horizontal="right"/>
    </xf>
    <xf numFmtId="0" fontId="6" fillId="0" borderId="8" xfId="4" applyFont="1" applyBorder="1" applyAlignment="1">
      <alignment horizontal="center" vertical="top" wrapText="1"/>
    </xf>
    <xf numFmtId="0" fontId="41" fillId="3" borderId="8" xfId="0" applyFont="1" applyFill="1" applyBorder="1" applyAlignment="1">
      <alignment horizontal="center"/>
    </xf>
    <xf numFmtId="0" fontId="42" fillId="3" borderId="8" xfId="0" applyFont="1" applyFill="1" applyBorder="1"/>
    <xf numFmtId="0" fontId="42" fillId="3" borderId="8" xfId="0" applyFont="1" applyFill="1" applyBorder="1" applyProtection="1">
      <protection hidden="1"/>
    </xf>
    <xf numFmtId="0" fontId="34" fillId="10" borderId="7" xfId="0" applyFont="1" applyFill="1" applyBorder="1" applyAlignment="1">
      <alignment horizontal="center" vertical="top" wrapText="1"/>
    </xf>
    <xf numFmtId="0" fontId="33" fillId="9" borderId="7" xfId="0" applyFont="1" applyFill="1" applyBorder="1" applyAlignment="1">
      <alignment vertical="top" wrapText="1"/>
    </xf>
    <xf numFmtId="0" fontId="0" fillId="11" borderId="20" xfId="0" applyFill="1" applyBorder="1" applyAlignment="1" applyProtection="1">
      <alignment horizontal="left" vertical="top" wrapText="1"/>
      <protection locked="0"/>
    </xf>
    <xf numFmtId="0" fontId="0" fillId="11" borderId="22" xfId="0" applyFill="1" applyBorder="1" applyAlignment="1" applyProtection="1">
      <alignment horizontal="left" vertical="top" wrapText="1"/>
      <protection locked="0"/>
    </xf>
    <xf numFmtId="0" fontId="0" fillId="11" borderId="23" xfId="0" applyFill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2" fillId="0" borderId="10" xfId="2" applyFont="1" applyBorder="1" applyAlignment="1" applyProtection="1">
      <alignment horizontal="center" vertical="center" wrapText="1"/>
      <protection hidden="1"/>
    </xf>
    <xf numFmtId="0" fontId="12" fillId="0" borderId="15" xfId="2" applyFont="1" applyBorder="1" applyAlignment="1" applyProtection="1">
      <alignment horizontal="center" vertical="center" wrapText="1"/>
      <protection hidden="1"/>
    </xf>
    <xf numFmtId="0" fontId="12" fillId="0" borderId="16" xfId="2" applyFont="1" applyBorder="1" applyAlignment="1" applyProtection="1">
      <alignment horizontal="center" vertical="center" wrapText="1"/>
      <protection hidden="1"/>
    </xf>
    <xf numFmtId="0" fontId="12" fillId="0" borderId="17" xfId="2" applyFont="1" applyBorder="1" applyAlignment="1" applyProtection="1">
      <alignment horizontal="center" vertical="center" wrapText="1"/>
      <protection hidden="1"/>
    </xf>
    <xf numFmtId="0" fontId="12" fillId="0" borderId="18" xfId="2" applyFont="1" applyBorder="1" applyAlignment="1" applyProtection="1">
      <alignment horizontal="center" vertical="center" wrapText="1"/>
      <protection hidden="1"/>
    </xf>
    <xf numFmtId="0" fontId="12" fillId="0" borderId="1" xfId="2" applyFont="1" applyBorder="1" applyAlignment="1" applyProtection="1">
      <alignment horizontal="center" vertical="center" wrapText="1"/>
      <protection hidden="1"/>
    </xf>
    <xf numFmtId="0" fontId="44" fillId="12" borderId="0" xfId="4" applyFont="1" applyFill="1" applyAlignment="1">
      <alignment horizontal="center" vertical="center"/>
    </xf>
    <xf numFmtId="0" fontId="13" fillId="7" borderId="31" xfId="4" quotePrefix="1" applyFont="1" applyFill="1" applyBorder="1" applyAlignment="1">
      <alignment horizontal="center" vertical="center"/>
    </xf>
    <xf numFmtId="0" fontId="13" fillId="7" borderId="32" xfId="4" applyFont="1" applyFill="1" applyBorder="1" applyAlignment="1">
      <alignment horizontal="center" vertical="center"/>
    </xf>
    <xf numFmtId="0" fontId="15" fillId="0" borderId="0" xfId="4" applyFont="1" applyAlignment="1">
      <alignment horizontal="center" vertical="center"/>
    </xf>
    <xf numFmtId="4" fontId="9" fillId="3" borderId="31" xfId="4" applyNumberFormat="1" applyFont="1" applyFill="1" applyBorder="1" applyAlignment="1" applyProtection="1">
      <alignment horizontal="center"/>
      <protection hidden="1"/>
    </xf>
    <xf numFmtId="4" fontId="9" fillId="3" borderId="32" xfId="4" applyNumberFormat="1" applyFont="1" applyFill="1" applyBorder="1" applyAlignment="1" applyProtection="1">
      <alignment horizontal="center"/>
      <protection hidden="1"/>
    </xf>
    <xf numFmtId="0" fontId="13" fillId="3" borderId="31" xfId="4" applyFont="1" applyFill="1" applyBorder="1" applyAlignment="1" applyProtection="1">
      <alignment horizontal="center" vertical="center"/>
      <protection hidden="1"/>
    </xf>
    <xf numFmtId="0" fontId="13" fillId="3" borderId="32" xfId="4" applyFont="1" applyFill="1" applyBorder="1" applyAlignment="1" applyProtection="1">
      <alignment horizontal="center" vertical="center"/>
      <protection hidden="1"/>
    </xf>
    <xf numFmtId="4" fontId="13" fillId="3" borderId="31" xfId="4" applyNumberFormat="1" applyFont="1" applyFill="1" applyBorder="1" applyAlignment="1" applyProtection="1">
      <alignment horizontal="center" vertical="center"/>
      <protection hidden="1"/>
    </xf>
    <xf numFmtId="4" fontId="13" fillId="3" borderId="32" xfId="4" applyNumberFormat="1" applyFont="1" applyFill="1" applyBorder="1" applyAlignment="1" applyProtection="1">
      <alignment horizontal="center" vertical="center"/>
      <protection hidden="1"/>
    </xf>
  </cellXfs>
  <cellStyles count="6">
    <cellStyle name="Hiperłącze" xfId="5" builtinId="8"/>
    <cellStyle name="Normalny" xfId="0" builtinId="0"/>
    <cellStyle name="Normalny 2" xfId="1" xr:uid="{D3D9B34C-6501-40B0-97C3-96C25A717C24}"/>
    <cellStyle name="Normalny 2 2" xfId="4" xr:uid="{D44963EE-D287-47F2-BC66-5340CB5B2931}"/>
    <cellStyle name="Normalny 3" xfId="2" xr:uid="{F60C36D2-1009-44AB-9039-1790B8672E5C}"/>
    <cellStyle name="Procentowy 2" xfId="3" xr:uid="{EED15267-C078-43F4-9F00-65287E6A3752}"/>
  </cellStyles>
  <dxfs count="17">
    <dxf>
      <font>
        <b/>
        <i val="0"/>
        <color theme="0"/>
      </font>
      <numFmt numFmtId="2" formatCode="0.00"/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C$15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365126</xdr:colOff>
      <xdr:row>22</xdr:row>
      <xdr:rowOff>142874</xdr:rowOff>
    </xdr:from>
    <xdr:to>
      <xdr:col>2</xdr:col>
      <xdr:colOff>2254250</xdr:colOff>
      <xdr:row>36</xdr:row>
      <xdr:rowOff>2112818</xdr:rowOff>
    </xdr:to>
    <xdr:sp macro="" textlink="">
      <xdr:nvSpPr>
        <xdr:cNvPr id="2" name="Prostokąt: zaokrąglone rogi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365126" y="7866783"/>
          <a:ext cx="10392351" cy="430789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577848</xdr:colOff>
      <xdr:row>24</xdr:row>
      <xdr:rowOff>60323</xdr:rowOff>
    </xdr:from>
    <xdr:to>
      <xdr:col>2</xdr:col>
      <xdr:colOff>2147455</xdr:colOff>
      <xdr:row>36</xdr:row>
      <xdr:rowOff>2268682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577848" y="8095959"/>
          <a:ext cx="10072834" cy="5446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1600" b="0" i="0" u="none" strike="noStrike" baseline="0">
              <a:solidFill>
                <a:schemeClr val="bg1"/>
              </a:solidFill>
              <a:latin typeface="Arial"/>
              <a:cs typeface="Arial"/>
            </a:rPr>
            <a:t>1. Dla 1 roku wstecz ocena za dotychczasową  działalność  jest NEGATYWNA  jeśli wskaźnik Rentowność sprzedaży w ostatnim roku obrachunkowym (rok n-1) przed złożeniem wniosku o dofinansowanie jest &lt;0 </a:t>
          </a:r>
          <a: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t>ORAZ Wskaźnik pokrycia odsetek i rat kapitalowych dochodem netto i amortyzacją w ostatnim roku obrachunkowym (n-1) przed rokiem złożenia wniosku o dofinansowanie jest &lt;1</a:t>
          </a:r>
          <a:b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</a:br>
          <a:endParaRPr lang="pl-PL" sz="1600" b="0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b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</a:br>
          <a:b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</a:br>
          <a: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t>2. Dla 2 lat wstecz ocena za dotychczasową  działalność  jest NEGATYWNA  jeśli wskaźnik Rentowność sprzedaży w 2 ostatnich  latach obrachunkowych (rok n-1 i rok n-2) przed złożeniem wniosku o dofinansowanie jest &lt;0 ORAZ Wskaźnik pokrycia odsetek i rat kapitalowych dochodem netto i amortyzacją w dwóch ostatnich latach obrachunkowych (rok n-1 i rok n-2) przed złożeniem wniosku o dofinansowanie jest &lt;1</a:t>
          </a:r>
          <a:b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</a:br>
          <a:endParaRPr lang="pl-PL" sz="1600" b="0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b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</a:br>
          <a:b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</a:br>
          <a: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t>3. PODSUMOWANIE - OCENA KOŃCOWA jest NEGATYWNA jeżeli Ocena za dotychczasową działalność określoną przez analizę wskaźnikową za ostatni rok obrachunkowy (rok n-1) przed złożeniem wniosku o dofinansowanie lub ostatnie 2 lata obrachunkowe (rok n-1 i rok n-2) przed złożeniem wniosku o dofinansowanie ma wartość "OCENA NEGATYWNA" LUB Ocena za prognozę (Ocena dyskontowa inwestycji) ma wartość "Inwestycja Nieopłacalna!!!"  (tj. jeżeli NPV &lt; 0 ).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pl-PL" sz="1600" b="0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  <a:p>
          <a:pPr algn="l" rtl="0">
            <a:defRPr sz="1000"/>
          </a:pPr>
          <a:endParaRPr lang="pl-PL" sz="1600" b="0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14</xdr:row>
          <xdr:rowOff>152400</xdr:rowOff>
        </xdr:from>
        <xdr:to>
          <xdr:col>1</xdr:col>
          <xdr:colOff>657225</xdr:colOff>
          <xdr:row>16</xdr:row>
          <xdr:rowOff>142875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5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Wisniewski Wojciech" id="{90A273ED-46E4-4643-A117-5C39C36083F1}" userId="S::wojciech.wisniewski2@arimr.gov.pl::f8c0c616-f978-48cf-b230-083d2bba8c1e" providerId="AD"/>
</personList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2" dT="2022-09-26T07:43:38.85" personId="{90A273ED-46E4-4643-A117-5C39C36083F1}" id="{A152C0C9-CF71-4362-95F0-3778106185CE}">
    <text>Jeżeli firma nie spłaca rat kredytu i pożyczek pozostaw 1, jeśli spłaca wpisz wartość spłacanych rat ze znakiem "+"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3B453-C5BC-4045-93AD-50BE1D2D1E47}">
  <sheetPr codeName="Arkusz1">
    <pageSetUpPr fitToPage="1"/>
  </sheetPr>
  <dimension ref="A1:XFC49"/>
  <sheetViews>
    <sheetView tabSelected="1" zoomScale="85" zoomScaleNormal="85" workbookViewId="0"/>
  </sheetViews>
  <sheetFormatPr defaultColWidth="9.140625" defaultRowHeight="12.75" zeroHeight="1" x14ac:dyDescent="0.2"/>
  <cols>
    <col min="1" max="1" width="138.140625" customWidth="1"/>
    <col min="2" max="16383" width="0" hidden="1" customWidth="1"/>
    <col min="16384" max="16384" width="12.5703125" hidden="1" customWidth="1"/>
  </cols>
  <sheetData>
    <row r="1" spans="1:1" ht="69" customHeight="1" thickBot="1" x14ac:dyDescent="0.25">
      <c r="A1" s="150" t="s">
        <v>91</v>
      </c>
    </row>
    <row r="2" spans="1:1" ht="70.150000000000006" customHeight="1" thickBot="1" x14ac:dyDescent="0.25">
      <c r="A2" s="151" t="s">
        <v>76</v>
      </c>
    </row>
    <row r="3" spans="1:1" ht="28.5" customHeight="1" x14ac:dyDescent="0.2">
      <c r="A3" s="152"/>
    </row>
    <row r="4" spans="1:1" ht="27.75" customHeight="1" x14ac:dyDescent="0.2">
      <c r="A4" s="153"/>
    </row>
    <row r="5" spans="1:1" ht="27.75" customHeight="1" x14ac:dyDescent="0.2">
      <c r="A5" s="153"/>
    </row>
    <row r="6" spans="1:1" ht="27.75" customHeight="1" x14ac:dyDescent="0.2">
      <c r="A6" s="153"/>
    </row>
    <row r="7" spans="1:1" ht="27.75" customHeight="1" x14ac:dyDescent="0.2">
      <c r="A7" s="153"/>
    </row>
    <row r="8" spans="1:1" ht="27.75" customHeight="1" x14ac:dyDescent="0.2">
      <c r="A8" s="153"/>
    </row>
    <row r="9" spans="1:1" ht="27.75" customHeight="1" x14ac:dyDescent="0.2">
      <c r="A9" s="153"/>
    </row>
    <row r="10" spans="1:1" ht="27.75" customHeight="1" x14ac:dyDescent="0.2">
      <c r="A10" s="153"/>
    </row>
    <row r="11" spans="1:1" ht="27.75" customHeight="1" x14ac:dyDescent="0.2">
      <c r="A11" s="153"/>
    </row>
    <row r="12" spans="1:1" ht="27.75" customHeight="1" x14ac:dyDescent="0.2">
      <c r="A12" s="153"/>
    </row>
    <row r="13" spans="1:1" ht="27.75" customHeight="1" x14ac:dyDescent="0.2">
      <c r="A13" s="153"/>
    </row>
    <row r="14" spans="1:1" ht="27.75" customHeight="1" x14ac:dyDescent="0.2">
      <c r="A14" s="153"/>
    </row>
    <row r="15" spans="1:1" ht="27.75" customHeight="1" x14ac:dyDescent="0.2">
      <c r="A15" s="153"/>
    </row>
    <row r="16" spans="1:1" ht="27.75" customHeight="1" x14ac:dyDescent="0.2">
      <c r="A16" s="153"/>
    </row>
    <row r="17" spans="1:1" ht="27.75" customHeight="1" x14ac:dyDescent="0.2">
      <c r="A17" s="153"/>
    </row>
    <row r="18" spans="1:1" ht="27.75" customHeight="1" x14ac:dyDescent="0.2">
      <c r="A18" s="153"/>
    </row>
    <row r="19" spans="1:1" ht="27.75" customHeight="1" x14ac:dyDescent="0.2">
      <c r="A19" s="153"/>
    </row>
    <row r="20" spans="1:1" ht="27.75" customHeight="1" x14ac:dyDescent="0.2">
      <c r="A20" s="153"/>
    </row>
    <row r="21" spans="1:1" ht="27.75" customHeight="1" x14ac:dyDescent="0.2">
      <c r="A21" s="153"/>
    </row>
    <row r="22" spans="1:1" ht="27.75" customHeight="1" x14ac:dyDescent="0.2">
      <c r="A22" s="153"/>
    </row>
    <row r="23" spans="1:1" ht="27.75" customHeight="1" x14ac:dyDescent="0.2">
      <c r="A23" s="153"/>
    </row>
    <row r="24" spans="1:1" ht="27.75" customHeight="1" x14ac:dyDescent="0.2">
      <c r="A24" s="153"/>
    </row>
    <row r="25" spans="1:1" ht="27.75" customHeight="1" x14ac:dyDescent="0.2">
      <c r="A25" s="153"/>
    </row>
    <row r="26" spans="1:1" ht="27.75" customHeight="1" x14ac:dyDescent="0.2">
      <c r="A26" s="153"/>
    </row>
    <row r="27" spans="1:1" ht="27.75" customHeight="1" x14ac:dyDescent="0.2">
      <c r="A27" s="153"/>
    </row>
    <row r="28" spans="1:1" ht="27.75" customHeight="1" x14ac:dyDescent="0.2">
      <c r="A28" s="153"/>
    </row>
    <row r="29" spans="1:1" ht="27.75" customHeight="1" x14ac:dyDescent="0.2">
      <c r="A29" s="153"/>
    </row>
    <row r="30" spans="1:1" ht="27.75" customHeight="1" x14ac:dyDescent="0.2">
      <c r="A30" s="153"/>
    </row>
    <row r="31" spans="1:1" ht="27.75" customHeight="1" x14ac:dyDescent="0.2">
      <c r="A31" s="153"/>
    </row>
    <row r="32" spans="1:1" ht="27.75" customHeight="1" x14ac:dyDescent="0.2">
      <c r="A32" s="153"/>
    </row>
    <row r="33" spans="1:1" ht="27.75" customHeight="1" x14ac:dyDescent="0.2">
      <c r="A33" s="153"/>
    </row>
    <row r="34" spans="1:1" ht="27.75" customHeight="1" x14ac:dyDescent="0.2">
      <c r="A34" s="153"/>
    </row>
    <row r="35" spans="1:1" ht="27.75" customHeight="1" x14ac:dyDescent="0.2">
      <c r="A35" s="153"/>
    </row>
    <row r="36" spans="1:1" ht="27.75" customHeight="1" x14ac:dyDescent="0.2">
      <c r="A36" s="153"/>
    </row>
    <row r="37" spans="1:1" ht="27.75" customHeight="1" x14ac:dyDescent="0.2">
      <c r="A37" s="153"/>
    </row>
    <row r="38" spans="1:1" ht="27.75" customHeight="1" x14ac:dyDescent="0.2">
      <c r="A38" s="153"/>
    </row>
    <row r="39" spans="1:1" ht="27.75" customHeight="1" x14ac:dyDescent="0.2">
      <c r="A39" s="153"/>
    </row>
    <row r="40" spans="1:1" ht="27.75" customHeight="1" x14ac:dyDescent="0.2">
      <c r="A40" s="153"/>
    </row>
    <row r="41" spans="1:1" ht="27.75" customHeight="1" x14ac:dyDescent="0.2">
      <c r="A41" s="153"/>
    </row>
    <row r="42" spans="1:1" ht="27.75" customHeight="1" x14ac:dyDescent="0.2">
      <c r="A42" s="153"/>
    </row>
    <row r="43" spans="1:1" ht="27.75" customHeight="1" x14ac:dyDescent="0.2">
      <c r="A43" s="153"/>
    </row>
    <row r="44" spans="1:1" ht="27.75" customHeight="1" x14ac:dyDescent="0.2">
      <c r="A44" s="153"/>
    </row>
    <row r="45" spans="1:1" ht="27.75" customHeight="1" x14ac:dyDescent="0.2">
      <c r="A45" s="153"/>
    </row>
    <row r="46" spans="1:1" ht="27.75" customHeight="1" thickBot="1" x14ac:dyDescent="0.25">
      <c r="A46" s="154"/>
    </row>
    <row r="49" customFormat="1" x14ac:dyDescent="0.2"/>
  </sheetData>
  <sheetProtection algorithmName="SHA-512" hashValue="oYa/xU4rlG8HSpmSSPW4H1wSBGe5i14Mz9LIYQZmDxjEDJ8onHD1kOpDqom4Ojzsd0TLFDA14JIK8h9NeKP1kA==" saltValue="pFkzdWqPR4ZFEiQ6Bp6x+w==" spinCount="100000" sheet="1" objects="1" scenarios="1"/>
  <mergeCells count="1">
    <mergeCell ref="A3:A46"/>
  </mergeCells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42E6B-A366-42AA-8522-BF37993FEC6A}">
  <sheetPr codeName="Arkusz2">
    <pageSetUpPr fitToPage="1"/>
  </sheetPr>
  <dimension ref="A1:Q42"/>
  <sheetViews>
    <sheetView showGridLines="0" zoomScale="70" zoomScaleNormal="70" workbookViewId="0">
      <selection activeCell="E6" sqref="E6"/>
    </sheetView>
  </sheetViews>
  <sheetFormatPr defaultColWidth="0" defaultRowHeight="15.75" zeroHeight="1" x14ac:dyDescent="0.25"/>
  <cols>
    <col min="1" max="1" width="4.42578125" style="1" customWidth="1"/>
    <col min="2" max="2" width="59.140625" style="1" customWidth="1"/>
    <col min="3" max="4" width="23.85546875" style="1" customWidth="1"/>
    <col min="5" max="5" width="22.42578125" style="1" bestFit="1" customWidth="1"/>
    <col min="6" max="12" width="23.85546875" style="1" customWidth="1"/>
    <col min="13" max="15" width="18.42578125" style="1" customWidth="1"/>
    <col min="16" max="16" width="13" style="1" hidden="1" customWidth="1"/>
    <col min="17" max="17" width="10.42578125" style="1" hidden="1" customWidth="1"/>
    <col min="18" max="16384" width="1.28515625" style="1" hidden="1"/>
  </cols>
  <sheetData>
    <row r="1" spans="1:17" x14ac:dyDescent="0.25"/>
    <row r="2" spans="1:17" x14ac:dyDescent="0.25">
      <c r="C2" s="2"/>
    </row>
    <row r="3" spans="1:17" ht="20.25" x14ac:dyDescent="0.3">
      <c r="B3" s="31" t="s">
        <v>74</v>
      </c>
      <c r="C3" s="2"/>
    </row>
    <row r="4" spans="1:17" ht="21" thickBot="1" x14ac:dyDescent="0.35">
      <c r="B4" s="32" t="s">
        <v>20</v>
      </c>
      <c r="E4" s="117" t="s">
        <v>69</v>
      </c>
    </row>
    <row r="5" spans="1:17" ht="48" thickBot="1" x14ac:dyDescent="0.3">
      <c r="C5" s="30" t="s">
        <v>56</v>
      </c>
      <c r="D5" s="29" t="s">
        <v>19</v>
      </c>
      <c r="E5" s="30" t="s">
        <v>66</v>
      </c>
      <c r="F5" s="30" t="s">
        <v>57</v>
      </c>
      <c r="G5" s="30" t="s">
        <v>58</v>
      </c>
      <c r="H5" s="30" t="s">
        <v>59</v>
      </c>
      <c r="I5" s="30" t="s">
        <v>60</v>
      </c>
      <c r="J5" s="30" t="s">
        <v>61</v>
      </c>
      <c r="K5" s="30" t="s">
        <v>62</v>
      </c>
      <c r="L5" s="30" t="s">
        <v>63</v>
      </c>
      <c r="M5" s="30" t="s">
        <v>64</v>
      </c>
      <c r="N5" s="30" t="s">
        <v>79</v>
      </c>
      <c r="O5" s="30" t="s">
        <v>80</v>
      </c>
      <c r="P5" s="1">
        <v>2020</v>
      </c>
      <c r="Q5" s="1">
        <v>2024</v>
      </c>
    </row>
    <row r="6" spans="1:17" ht="22.5" customHeight="1" thickBot="1" x14ac:dyDescent="0.3">
      <c r="A6" s="27" t="s">
        <v>17</v>
      </c>
      <c r="B6" s="27" t="s">
        <v>16</v>
      </c>
      <c r="C6" s="28">
        <f>D6-1</f>
        <v>2024</v>
      </c>
      <c r="D6" s="28">
        <f>E6-1</f>
        <v>2025</v>
      </c>
      <c r="E6" s="115">
        <v>2026</v>
      </c>
      <c r="F6" s="28">
        <f t="shared" ref="F6:I6" si="0">E6+1</f>
        <v>2027</v>
      </c>
      <c r="G6" s="28">
        <f t="shared" si="0"/>
        <v>2028</v>
      </c>
      <c r="H6" s="28">
        <f t="shared" si="0"/>
        <v>2029</v>
      </c>
      <c r="I6" s="28">
        <f t="shared" si="0"/>
        <v>2030</v>
      </c>
      <c r="J6" s="28">
        <f t="shared" ref="J6" si="1">I6+1</f>
        <v>2031</v>
      </c>
      <c r="K6" s="28">
        <f t="shared" ref="K6" si="2">J6+1</f>
        <v>2032</v>
      </c>
      <c r="L6" s="28">
        <f t="shared" ref="L6:O6" si="3">K6+1</f>
        <v>2033</v>
      </c>
      <c r="M6" s="28">
        <f t="shared" si="3"/>
        <v>2034</v>
      </c>
      <c r="N6" s="28">
        <f t="shared" si="3"/>
        <v>2035</v>
      </c>
      <c r="O6" s="28">
        <f t="shared" si="3"/>
        <v>2036</v>
      </c>
      <c r="P6" s="1">
        <v>2021</v>
      </c>
      <c r="Q6" s="1">
        <v>2025</v>
      </c>
    </row>
    <row r="7" spans="1:17" ht="22.5" customHeight="1" thickBot="1" x14ac:dyDescent="0.3">
      <c r="A7" s="61" t="s">
        <v>15</v>
      </c>
      <c r="B7" s="64" t="s">
        <v>14</v>
      </c>
      <c r="C7" s="63">
        <f t="shared" ref="C7:J7" si="4">C8+C9</f>
        <v>0</v>
      </c>
      <c r="D7" s="63">
        <f t="shared" si="4"/>
        <v>0</v>
      </c>
      <c r="E7" s="63">
        <f t="shared" si="4"/>
        <v>0</v>
      </c>
      <c r="F7" s="63">
        <f t="shared" si="4"/>
        <v>0</v>
      </c>
      <c r="G7" s="63">
        <f t="shared" si="4"/>
        <v>0</v>
      </c>
      <c r="H7" s="63">
        <f t="shared" si="4"/>
        <v>0</v>
      </c>
      <c r="I7" s="63">
        <f t="shared" si="4"/>
        <v>0</v>
      </c>
      <c r="J7" s="63">
        <f t="shared" si="4"/>
        <v>0</v>
      </c>
      <c r="K7" s="63">
        <f t="shared" ref="K7:M7" si="5">K8+K9</f>
        <v>0</v>
      </c>
      <c r="L7" s="63">
        <f t="shared" si="5"/>
        <v>0</v>
      </c>
      <c r="M7" s="63">
        <f t="shared" si="5"/>
        <v>0</v>
      </c>
      <c r="N7" s="63">
        <f t="shared" ref="N7:O7" si="6">N8+N9</f>
        <v>0</v>
      </c>
      <c r="O7" s="63">
        <f t="shared" si="6"/>
        <v>0</v>
      </c>
      <c r="P7" s="1">
        <v>2022</v>
      </c>
      <c r="Q7" s="1">
        <v>2026</v>
      </c>
    </row>
    <row r="8" spans="1:17" ht="33.75" customHeight="1" thickBot="1" x14ac:dyDescent="0.3">
      <c r="A8" s="39" t="s">
        <v>13</v>
      </c>
      <c r="B8" s="4" t="s">
        <v>44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Q8" s="1">
        <v>2027</v>
      </c>
    </row>
    <row r="9" spans="1:17" ht="18.75" customHeight="1" thickBot="1" x14ac:dyDescent="0.3">
      <c r="A9" s="39" t="s">
        <v>12</v>
      </c>
      <c r="B9" s="4" t="s">
        <v>11</v>
      </c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Q9" s="1">
        <v>2028</v>
      </c>
    </row>
    <row r="10" spans="1:17" ht="27" customHeight="1" x14ac:dyDescent="0.25">
      <c r="A10" s="155" t="s">
        <v>10</v>
      </c>
      <c r="B10" s="65" t="s">
        <v>34</v>
      </c>
      <c r="C10" s="66">
        <f>C12+C13+C14+C15+C16+C17</f>
        <v>0</v>
      </c>
      <c r="D10" s="66">
        <f t="shared" ref="D10:I10" si="7">D12+D13+D14+D15+D16+D17</f>
        <v>0</v>
      </c>
      <c r="E10" s="66">
        <f t="shared" si="7"/>
        <v>0</v>
      </c>
      <c r="F10" s="66">
        <f t="shared" si="7"/>
        <v>0</v>
      </c>
      <c r="G10" s="66">
        <f t="shared" si="7"/>
        <v>0</v>
      </c>
      <c r="H10" s="66">
        <f t="shared" si="7"/>
        <v>0</v>
      </c>
      <c r="I10" s="66">
        <f t="shared" si="7"/>
        <v>0</v>
      </c>
      <c r="J10" s="66">
        <f t="shared" ref="J10:L10" si="8">J12+J13+J14+J15+J16+J17</f>
        <v>0</v>
      </c>
      <c r="K10" s="66">
        <f t="shared" si="8"/>
        <v>0</v>
      </c>
      <c r="L10" s="66">
        <f t="shared" si="8"/>
        <v>0</v>
      </c>
      <c r="M10" s="66">
        <f t="shared" ref="M10:N10" si="9">M12+M13+M14+M15+M16+M17</f>
        <v>0</v>
      </c>
      <c r="N10" s="66">
        <f t="shared" si="9"/>
        <v>0</v>
      </c>
      <c r="O10" s="66">
        <f t="shared" ref="O10" si="10">O12+O13+O14+O15+O16+O17</f>
        <v>0</v>
      </c>
      <c r="Q10" s="1">
        <v>2029</v>
      </c>
    </row>
    <row r="11" spans="1:17" ht="16.5" thickBot="1" x14ac:dyDescent="0.3">
      <c r="A11" s="156"/>
      <c r="B11" s="3" t="s">
        <v>9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</row>
    <row r="12" spans="1:17" ht="19.5" customHeight="1" thickBot="1" x14ac:dyDescent="0.3">
      <c r="A12" s="39"/>
      <c r="B12" s="4" t="s">
        <v>8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</row>
    <row r="13" spans="1:17" ht="16.5" customHeight="1" thickBot="1" x14ac:dyDescent="0.3">
      <c r="A13" s="39"/>
      <c r="B13" s="4" t="s">
        <v>7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</row>
    <row r="14" spans="1:17" ht="26.25" customHeight="1" thickBot="1" x14ac:dyDescent="0.3">
      <c r="A14" s="39"/>
      <c r="B14" s="4" t="s">
        <v>6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</row>
    <row r="15" spans="1:17" ht="27" customHeight="1" thickBot="1" x14ac:dyDescent="0.3">
      <c r="A15" s="39"/>
      <c r="B15" s="4" t="s">
        <v>5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</row>
    <row r="16" spans="1:17" ht="22.5" customHeight="1" thickBot="1" x14ac:dyDescent="0.3">
      <c r="A16" s="39"/>
      <c r="B16" s="4" t="s">
        <v>4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</row>
    <row r="17" spans="1:15" ht="33.75" customHeight="1" thickBot="1" x14ac:dyDescent="0.3">
      <c r="A17" s="39"/>
      <c r="B17" s="4" t="s">
        <v>24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</row>
    <row r="18" spans="1:15" ht="20.25" customHeight="1" thickBot="1" x14ac:dyDescent="0.3">
      <c r="A18" s="61" t="s">
        <v>3</v>
      </c>
      <c r="B18" s="64" t="s">
        <v>35</v>
      </c>
      <c r="C18" s="63">
        <f>C7-C10</f>
        <v>0</v>
      </c>
      <c r="D18" s="63">
        <f t="shared" ref="D18:J18" si="11">D7-D10</f>
        <v>0</v>
      </c>
      <c r="E18" s="63">
        <f t="shared" si="11"/>
        <v>0</v>
      </c>
      <c r="F18" s="63">
        <f t="shared" si="11"/>
        <v>0</v>
      </c>
      <c r="G18" s="63">
        <f t="shared" si="11"/>
        <v>0</v>
      </c>
      <c r="H18" s="63">
        <f t="shared" si="11"/>
        <v>0</v>
      </c>
      <c r="I18" s="63">
        <f t="shared" si="11"/>
        <v>0</v>
      </c>
      <c r="J18" s="63">
        <f t="shared" si="11"/>
        <v>0</v>
      </c>
      <c r="K18" s="63">
        <f t="shared" ref="K18:M18" si="12">K7-K10</f>
        <v>0</v>
      </c>
      <c r="L18" s="63">
        <f t="shared" si="12"/>
        <v>0</v>
      </c>
      <c r="M18" s="63">
        <f t="shared" si="12"/>
        <v>0</v>
      </c>
      <c r="N18" s="63">
        <f t="shared" ref="N18:O18" si="13">N7-N10</f>
        <v>0</v>
      </c>
      <c r="O18" s="63">
        <f t="shared" si="13"/>
        <v>0</v>
      </c>
    </row>
    <row r="19" spans="1:15" ht="21.75" customHeight="1" thickBot="1" x14ac:dyDescent="0.3">
      <c r="A19" s="39" t="s">
        <v>2</v>
      </c>
      <c r="B19" s="4" t="s">
        <v>0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</row>
    <row r="20" spans="1:15" ht="23.25" customHeight="1" thickBot="1" x14ac:dyDescent="0.3">
      <c r="A20" s="61" t="s">
        <v>1</v>
      </c>
      <c r="B20" s="62" t="s">
        <v>36</v>
      </c>
      <c r="C20" s="63">
        <f t="shared" ref="C20:J20" si="14">C18-C19</f>
        <v>0</v>
      </c>
      <c r="D20" s="63">
        <f t="shared" si="14"/>
        <v>0</v>
      </c>
      <c r="E20" s="63">
        <f t="shared" si="14"/>
        <v>0</v>
      </c>
      <c r="F20" s="63">
        <f t="shared" si="14"/>
        <v>0</v>
      </c>
      <c r="G20" s="63">
        <f t="shared" si="14"/>
        <v>0</v>
      </c>
      <c r="H20" s="63">
        <f t="shared" si="14"/>
        <v>0</v>
      </c>
      <c r="I20" s="63">
        <f t="shared" si="14"/>
        <v>0</v>
      </c>
      <c r="J20" s="63">
        <f t="shared" si="14"/>
        <v>0</v>
      </c>
      <c r="K20" s="63">
        <f t="shared" ref="K20:M20" si="15">K18-K19</f>
        <v>0</v>
      </c>
      <c r="L20" s="63">
        <f t="shared" si="15"/>
        <v>0</v>
      </c>
      <c r="M20" s="63">
        <f t="shared" si="15"/>
        <v>0</v>
      </c>
      <c r="N20" s="63">
        <f t="shared" ref="N20:O20" si="16">N18-N19</f>
        <v>0</v>
      </c>
      <c r="O20" s="63">
        <f t="shared" si="16"/>
        <v>0</v>
      </c>
    </row>
    <row r="21" spans="1:15" ht="20.25" customHeight="1" thickBot="1" x14ac:dyDescent="0.3">
      <c r="A21" s="41"/>
      <c r="B21" s="42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</row>
    <row r="22" spans="1:15" s="84" customFormat="1" ht="20.25" customHeight="1" thickBot="1" x14ac:dyDescent="0.3">
      <c r="A22" s="82" t="s">
        <v>38</v>
      </c>
      <c r="B22" s="83" t="s">
        <v>37</v>
      </c>
      <c r="C22" s="113">
        <v>1</v>
      </c>
      <c r="D22" s="113">
        <v>1</v>
      </c>
      <c r="E22" s="113">
        <v>1</v>
      </c>
      <c r="F22" s="113">
        <v>1</v>
      </c>
      <c r="G22" s="113">
        <v>1</v>
      </c>
      <c r="H22" s="113">
        <v>1</v>
      </c>
      <c r="I22" s="113">
        <v>1</v>
      </c>
      <c r="J22" s="113">
        <v>1</v>
      </c>
      <c r="K22" s="113">
        <v>1</v>
      </c>
      <c r="L22" s="113">
        <v>1</v>
      </c>
      <c r="M22" s="113">
        <v>1</v>
      </c>
      <c r="N22" s="113">
        <v>1</v>
      </c>
      <c r="O22" s="113">
        <v>1</v>
      </c>
    </row>
    <row r="23" spans="1:15" ht="21" customHeight="1" x14ac:dyDescent="0.25"/>
    <row r="24" spans="1:15" x14ac:dyDescent="0.25">
      <c r="A24" s="7" t="s">
        <v>17</v>
      </c>
      <c r="B24" s="10" t="s">
        <v>23</v>
      </c>
      <c r="C24" s="11">
        <f t="shared" ref="C24:J24" si="17">+C6</f>
        <v>2024</v>
      </c>
      <c r="D24" s="11">
        <f t="shared" si="17"/>
        <v>2025</v>
      </c>
      <c r="E24" s="147">
        <f t="shared" si="17"/>
        <v>2026</v>
      </c>
      <c r="F24" s="147">
        <f t="shared" si="17"/>
        <v>2027</v>
      </c>
      <c r="G24" s="147">
        <f t="shared" si="17"/>
        <v>2028</v>
      </c>
      <c r="H24" s="147">
        <f t="shared" si="17"/>
        <v>2029</v>
      </c>
      <c r="I24" s="147">
        <f t="shared" si="17"/>
        <v>2030</v>
      </c>
      <c r="J24" s="147">
        <f t="shared" si="17"/>
        <v>2031</v>
      </c>
      <c r="K24" s="147">
        <f t="shared" ref="K24:L24" si="18">+K6</f>
        <v>2032</v>
      </c>
      <c r="L24" s="147">
        <f t="shared" si="18"/>
        <v>2033</v>
      </c>
      <c r="M24" s="147">
        <f>+M6</f>
        <v>2034</v>
      </c>
      <c r="N24" s="147">
        <f>+N6</f>
        <v>2035</v>
      </c>
      <c r="O24" s="147">
        <f t="shared" ref="O24" si="19">+O6</f>
        <v>2036</v>
      </c>
    </row>
    <row r="25" spans="1:15" x14ac:dyDescent="0.25">
      <c r="A25" s="9" t="s">
        <v>15</v>
      </c>
      <c r="B25" s="8" t="s">
        <v>46</v>
      </c>
      <c r="C25" s="7"/>
      <c r="D25" s="7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</row>
    <row r="26" spans="1:15" ht="24" customHeight="1" x14ac:dyDescent="0.25">
      <c r="A26" s="7"/>
      <c r="B26" s="7" t="s">
        <v>18</v>
      </c>
      <c r="C26" s="12" t="str">
        <f>IFERROR(C20/C8,"")</f>
        <v/>
      </c>
      <c r="D26" s="12" t="str">
        <f t="shared" ref="D26:J26" si="20">IFERROR(D20/D8,"")</f>
        <v/>
      </c>
      <c r="E26" s="148" t="str">
        <f t="shared" si="20"/>
        <v/>
      </c>
      <c r="F26" s="148" t="str">
        <f t="shared" si="20"/>
        <v/>
      </c>
      <c r="G26" s="148" t="str">
        <f t="shared" si="20"/>
        <v/>
      </c>
      <c r="H26" s="148" t="str">
        <f t="shared" si="20"/>
        <v/>
      </c>
      <c r="I26" s="148" t="str">
        <f t="shared" si="20"/>
        <v/>
      </c>
      <c r="J26" s="148" t="str">
        <f t="shared" si="20"/>
        <v/>
      </c>
      <c r="K26" s="148" t="str">
        <f t="shared" ref="K26:M26" si="21">IFERROR(K20/K8,"")</f>
        <v/>
      </c>
      <c r="L26" s="148" t="str">
        <f t="shared" si="21"/>
        <v/>
      </c>
      <c r="M26" s="148" t="str">
        <f t="shared" si="21"/>
        <v/>
      </c>
      <c r="N26" s="148" t="str">
        <f t="shared" ref="N26:O26" si="22">IFERROR(N20/N8,"")</f>
        <v/>
      </c>
      <c r="O26" s="148" t="str">
        <f t="shared" si="22"/>
        <v/>
      </c>
    </row>
    <row r="27" spans="1:15" ht="31.5" x14ac:dyDescent="0.25">
      <c r="A27" s="9" t="s">
        <v>13</v>
      </c>
      <c r="B27" s="44" t="s">
        <v>89</v>
      </c>
      <c r="C27" s="7"/>
      <c r="D27" s="7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</row>
    <row r="28" spans="1:15" ht="31.5" x14ac:dyDescent="0.25">
      <c r="A28" s="7"/>
      <c r="B28" s="45" t="s">
        <v>90</v>
      </c>
      <c r="C28" s="12" t="str">
        <f>IF(SUM(C8+C9)=0,"",IFERROR((C20+C13)/(C14+C22),""))</f>
        <v/>
      </c>
      <c r="D28" s="12" t="str">
        <f t="shared" ref="D28:J28" si="23">IF(SUM(D8+D9)=0,"",IFERROR((D20+D13)/(D14+D22),""))</f>
        <v/>
      </c>
      <c r="E28" s="148" t="str">
        <f t="shared" si="23"/>
        <v/>
      </c>
      <c r="F28" s="148" t="str">
        <f t="shared" si="23"/>
        <v/>
      </c>
      <c r="G28" s="148" t="str">
        <f t="shared" si="23"/>
        <v/>
      </c>
      <c r="H28" s="148" t="str">
        <f t="shared" si="23"/>
        <v/>
      </c>
      <c r="I28" s="148" t="str">
        <f t="shared" si="23"/>
        <v/>
      </c>
      <c r="J28" s="148" t="str">
        <f t="shared" si="23"/>
        <v/>
      </c>
      <c r="K28" s="148" t="str">
        <f t="shared" ref="K28:M28" si="24">IF(SUM(K8+K9)=0,"",IFERROR((K20+K13)/(K14+K22),""))</f>
        <v/>
      </c>
      <c r="L28" s="148" t="str">
        <f t="shared" si="24"/>
        <v/>
      </c>
      <c r="M28" s="148" t="str">
        <f t="shared" si="24"/>
        <v/>
      </c>
      <c r="N28" s="148" t="str">
        <f t="shared" ref="N28:O28" si="25">IF(SUM(N8+N9)=0,"",IFERROR((N20+N13)/(N14+N22),""))</f>
        <v/>
      </c>
      <c r="O28" s="148" t="str">
        <f t="shared" si="25"/>
        <v/>
      </c>
    </row>
    <row r="29" spans="1:15" x14ac:dyDescent="0.25"/>
    <row r="30" spans="1:15" x14ac:dyDescent="0.25">
      <c r="B30" s="1" t="s">
        <v>65</v>
      </c>
    </row>
    <row r="33" s="1" customFormat="1" hidden="1" x14ac:dyDescent="0.25"/>
    <row r="34" s="1" customFormat="1" hidden="1" x14ac:dyDescent="0.25"/>
    <row r="35" s="1" customFormat="1" hidden="1" x14ac:dyDescent="0.25"/>
    <row r="36" s="1" customFormat="1" hidden="1" x14ac:dyDescent="0.25"/>
    <row r="37" s="1" customFormat="1" hidden="1" x14ac:dyDescent="0.25"/>
    <row r="38" s="1" customFormat="1" hidden="1" x14ac:dyDescent="0.25"/>
    <row r="39" s="1" customFormat="1" hidden="1" x14ac:dyDescent="0.25"/>
    <row r="40" s="1" customFormat="1" hidden="1" x14ac:dyDescent="0.25"/>
    <row r="41" s="1" customFormat="1" hidden="1" x14ac:dyDescent="0.25"/>
    <row r="42" s="1" customFormat="1" hidden="1" x14ac:dyDescent="0.25"/>
  </sheetData>
  <sheetProtection algorithmName="SHA-512" hashValue="B6KMAaGPCbSELM2WRhRdABLBgBzdj3N/x2IVoW9OXWFl+aaaW00O07XumYi97X4th16iwFztl3K8B/+5SHsJ/g==" saltValue="S2d8MaZ7p/3kvbnju/jsMQ==" spinCount="100000" sheet="1" objects="1" scenarios="1"/>
  <mergeCells count="1">
    <mergeCell ref="A10:A11"/>
  </mergeCells>
  <phoneticPr fontId="27" type="noConversion"/>
  <dataValidations xWindow="523" yWindow="480" count="2">
    <dataValidation allowBlank="1" showInputMessage="1" showErrorMessage="1" prompt="Jeżeli firma nie spłaca rat kredytu i pożyczek pozostaw 1, jeśli spłaca wpisz wartość spłacanych rat ze znakiem &quot;+&quot;_x000a_" sqref="C22:O22" xr:uid="{A5A62914-BF20-41DC-A04F-516045828C79}"/>
    <dataValidation type="list" allowBlank="1" showInputMessage="1" showErrorMessage="1" sqref="E6" xr:uid="{1227B083-FF59-4763-A523-3900B600EE01}">
      <formula1>$Q$5:$Q$10</formula1>
    </dataValidation>
  </dataValidations>
  <pageMargins left="0.75" right="0.75" top="1" bottom="1" header="0.5" footer="0.5"/>
  <pageSetup paperSize="9" scale="77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AD7AD-5144-45AB-A9D1-8BCED20E3F04}">
  <sheetPr codeName="Arkusz3">
    <pageSetUpPr fitToPage="1"/>
  </sheetPr>
  <dimension ref="A1:S32"/>
  <sheetViews>
    <sheetView showGridLines="0" zoomScale="70" zoomScaleNormal="70" workbookViewId="0">
      <selection activeCell="F4" sqref="F4"/>
    </sheetView>
  </sheetViews>
  <sheetFormatPr defaultColWidth="0" defaultRowHeight="15.75" zeroHeight="1" x14ac:dyDescent="0.25"/>
  <cols>
    <col min="1" max="1" width="4.42578125" style="1" customWidth="1"/>
    <col min="2" max="2" width="59.140625" style="1" customWidth="1"/>
    <col min="3" max="4" width="23.85546875" style="1" customWidth="1"/>
    <col min="5" max="5" width="22.7109375" style="1" customWidth="1"/>
    <col min="6" max="15" width="23.85546875" style="1" customWidth="1"/>
    <col min="16" max="19" width="12.28515625" style="84" hidden="1" customWidth="1"/>
    <col min="20" max="16384" width="12.28515625" style="1" hidden="1"/>
  </cols>
  <sheetData>
    <row r="1" spans="1:17" x14ac:dyDescent="0.25"/>
    <row r="2" spans="1:17" x14ac:dyDescent="0.25">
      <c r="C2" s="2"/>
    </row>
    <row r="3" spans="1:17" ht="21" thickBot="1" x14ac:dyDescent="0.35">
      <c r="B3" s="31" t="s">
        <v>75</v>
      </c>
      <c r="C3" s="2"/>
      <c r="F3" s="95" t="s">
        <v>68</v>
      </c>
    </row>
    <row r="4" spans="1:17" ht="26.25" thickBot="1" x14ac:dyDescent="0.4">
      <c r="B4" s="32" t="s">
        <v>21</v>
      </c>
      <c r="C4" s="94"/>
      <c r="F4" s="114">
        <v>2025</v>
      </c>
      <c r="G4" s="97" t="str">
        <f>IF(F4&lt;&gt;' 5. Ocena dyskontowa Inwestycji'!C5,"Wstaw  taki sam rok ZAKOŃCZENIA inwestycji w ark. 5. Ocena dyskontowa inwestycji","")</f>
        <v>Wstaw  taki sam rok ZAKOŃCZENIA inwestycji w ark. 5. Ocena dyskontowa inwestycji</v>
      </c>
    </row>
    <row r="5" spans="1:17" ht="48" thickBot="1" x14ac:dyDescent="0.3">
      <c r="C5" s="30" t="s">
        <v>56</v>
      </c>
      <c r="D5" s="29" t="s">
        <v>19</v>
      </c>
      <c r="E5" s="30" t="s">
        <v>67</v>
      </c>
      <c r="F5" s="30" t="s">
        <v>57</v>
      </c>
      <c r="G5" s="30" t="s">
        <v>58</v>
      </c>
      <c r="H5" s="30" t="s">
        <v>59</v>
      </c>
      <c r="I5" s="30" t="s">
        <v>60</v>
      </c>
      <c r="J5" s="30" t="s">
        <v>61</v>
      </c>
      <c r="K5" s="30" t="s">
        <v>62</v>
      </c>
      <c r="L5" s="30" t="s">
        <v>63</v>
      </c>
      <c r="M5" s="30" t="s">
        <v>64</v>
      </c>
      <c r="N5" s="30" t="s">
        <v>79</v>
      </c>
      <c r="O5" s="30" t="s">
        <v>80</v>
      </c>
    </row>
    <row r="6" spans="1:17" ht="22.5" customHeight="1" thickBot="1" x14ac:dyDescent="0.3">
      <c r="A6" s="27" t="s">
        <v>17</v>
      </c>
      <c r="B6" s="27" t="s">
        <v>16</v>
      </c>
      <c r="C6" s="28">
        <f>D6-1</f>
        <v>2024</v>
      </c>
      <c r="D6" s="28">
        <f>E6-1</f>
        <v>2025</v>
      </c>
      <c r="E6" s="28">
        <f>'2. RZiS bez inwestycji'!E6</f>
        <v>2026</v>
      </c>
      <c r="F6" s="28">
        <f t="shared" ref="F6:O6" si="0">E6+1</f>
        <v>2027</v>
      </c>
      <c r="G6" s="28">
        <f t="shared" si="0"/>
        <v>2028</v>
      </c>
      <c r="H6" s="28">
        <f t="shared" si="0"/>
        <v>2029</v>
      </c>
      <c r="I6" s="28">
        <f t="shared" si="0"/>
        <v>2030</v>
      </c>
      <c r="J6" s="28">
        <f t="shared" si="0"/>
        <v>2031</v>
      </c>
      <c r="K6" s="28">
        <f t="shared" si="0"/>
        <v>2032</v>
      </c>
      <c r="L6" s="28">
        <f t="shared" si="0"/>
        <v>2033</v>
      </c>
      <c r="M6" s="28">
        <f t="shared" si="0"/>
        <v>2034</v>
      </c>
      <c r="N6" s="28">
        <f t="shared" si="0"/>
        <v>2035</v>
      </c>
      <c r="O6" s="28">
        <f t="shared" si="0"/>
        <v>2036</v>
      </c>
    </row>
    <row r="7" spans="1:17" ht="22.5" customHeight="1" thickBot="1" x14ac:dyDescent="0.3">
      <c r="A7" s="38" t="s">
        <v>15</v>
      </c>
      <c r="B7" s="3" t="s">
        <v>14</v>
      </c>
      <c r="C7" s="71">
        <f t="shared" ref="C7:J7" si="1">C8+C9</f>
        <v>0</v>
      </c>
      <c r="D7" s="71">
        <f t="shared" si="1"/>
        <v>0</v>
      </c>
      <c r="E7" s="71">
        <f t="shared" si="1"/>
        <v>0</v>
      </c>
      <c r="F7" s="71">
        <f t="shared" si="1"/>
        <v>0</v>
      </c>
      <c r="G7" s="71">
        <f t="shared" si="1"/>
        <v>0</v>
      </c>
      <c r="H7" s="71">
        <f t="shared" si="1"/>
        <v>0</v>
      </c>
      <c r="I7" s="71">
        <f t="shared" si="1"/>
        <v>0</v>
      </c>
      <c r="J7" s="71">
        <f t="shared" si="1"/>
        <v>0</v>
      </c>
      <c r="K7" s="71">
        <f t="shared" ref="K7:M7" si="2">K8+K9</f>
        <v>0</v>
      </c>
      <c r="L7" s="71">
        <f t="shared" si="2"/>
        <v>0</v>
      </c>
      <c r="M7" s="71">
        <f t="shared" si="2"/>
        <v>0</v>
      </c>
      <c r="N7" s="71">
        <f t="shared" ref="N7:O7" si="3">N8+N9</f>
        <v>0</v>
      </c>
      <c r="O7" s="71">
        <f t="shared" si="3"/>
        <v>0</v>
      </c>
      <c r="Q7" s="84">
        <v>2024</v>
      </c>
    </row>
    <row r="8" spans="1:17" ht="40.5" customHeight="1" thickBot="1" x14ac:dyDescent="0.3">
      <c r="A8" s="39" t="s">
        <v>13</v>
      </c>
      <c r="B8" s="4" t="s">
        <v>44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Q8" s="84">
        <v>2025</v>
      </c>
    </row>
    <row r="9" spans="1:17" ht="18.75" customHeight="1" thickBot="1" x14ac:dyDescent="0.3">
      <c r="A9" s="39" t="s">
        <v>12</v>
      </c>
      <c r="B9" s="4" t="s">
        <v>11</v>
      </c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Q9" s="84">
        <v>2026</v>
      </c>
    </row>
    <row r="10" spans="1:17" ht="21.75" customHeight="1" x14ac:dyDescent="0.25">
      <c r="A10" s="155" t="s">
        <v>10</v>
      </c>
      <c r="B10" s="37" t="s">
        <v>34</v>
      </c>
      <c r="C10" s="81">
        <f>C12+C13+C14+C15+C16+C17</f>
        <v>0</v>
      </c>
      <c r="D10" s="81">
        <f t="shared" ref="D10:I10" si="4">D12+D13+D14+D15+D16+D17</f>
        <v>0</v>
      </c>
      <c r="E10" s="81">
        <f t="shared" si="4"/>
        <v>0</v>
      </c>
      <c r="F10" s="81">
        <f t="shared" si="4"/>
        <v>0</v>
      </c>
      <c r="G10" s="81">
        <f t="shared" si="4"/>
        <v>0</v>
      </c>
      <c r="H10" s="81">
        <f t="shared" si="4"/>
        <v>0</v>
      </c>
      <c r="I10" s="81">
        <f t="shared" si="4"/>
        <v>0</v>
      </c>
      <c r="J10" s="81">
        <f t="shared" ref="J10" si="5">J12+J13+J14+J15+J16+J17</f>
        <v>0</v>
      </c>
      <c r="K10" s="81">
        <f t="shared" ref="K10:M10" si="6">K12+K13+K14+K15+K16+K17</f>
        <v>0</v>
      </c>
      <c r="L10" s="81">
        <f t="shared" si="6"/>
        <v>0</v>
      </c>
      <c r="M10" s="81">
        <f t="shared" si="6"/>
        <v>0</v>
      </c>
      <c r="N10" s="81">
        <f t="shared" ref="N10:O10" si="7">N12+N13+N14+N15+N16+N17</f>
        <v>0</v>
      </c>
      <c r="O10" s="81">
        <f t="shared" si="7"/>
        <v>0</v>
      </c>
      <c r="Q10" s="84">
        <v>2027</v>
      </c>
    </row>
    <row r="11" spans="1:17" ht="18.75" customHeight="1" thickBot="1" x14ac:dyDescent="0.3">
      <c r="A11" s="156"/>
      <c r="B11" s="3" t="s">
        <v>9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Q11" s="84">
        <v>2028</v>
      </c>
    </row>
    <row r="12" spans="1:17" ht="21" customHeight="1" thickBot="1" x14ac:dyDescent="0.3">
      <c r="A12" s="39"/>
      <c r="B12" s="4" t="s">
        <v>8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Q12" s="84">
        <v>2029</v>
      </c>
    </row>
    <row r="13" spans="1:17" ht="21" customHeight="1" thickBot="1" x14ac:dyDescent="0.3">
      <c r="A13" s="39"/>
      <c r="B13" s="4" t="s">
        <v>7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</row>
    <row r="14" spans="1:17" ht="21" customHeight="1" thickBot="1" x14ac:dyDescent="0.3">
      <c r="A14" s="39"/>
      <c r="B14" s="4" t="s">
        <v>6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</row>
    <row r="15" spans="1:17" ht="21" customHeight="1" thickBot="1" x14ac:dyDescent="0.3">
      <c r="A15" s="39"/>
      <c r="B15" s="4" t="s">
        <v>5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</row>
    <row r="16" spans="1:17" ht="22.5" customHeight="1" thickBot="1" x14ac:dyDescent="0.3">
      <c r="A16" s="39"/>
      <c r="B16" s="4" t="s">
        <v>4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</row>
    <row r="17" spans="1:15" ht="33.75" customHeight="1" thickBot="1" x14ac:dyDescent="0.3">
      <c r="A17" s="39"/>
      <c r="B17" s="4" t="s">
        <v>24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</row>
    <row r="18" spans="1:15" ht="20.25" customHeight="1" thickBot="1" x14ac:dyDescent="0.3">
      <c r="A18" s="69" t="s">
        <v>3</v>
      </c>
      <c r="B18" s="70" t="s">
        <v>35</v>
      </c>
      <c r="C18" s="71">
        <f>C7-C10</f>
        <v>0</v>
      </c>
      <c r="D18" s="71">
        <f t="shared" ref="D18:J18" si="8">D7-D10</f>
        <v>0</v>
      </c>
      <c r="E18" s="71">
        <f t="shared" si="8"/>
        <v>0</v>
      </c>
      <c r="F18" s="71">
        <f t="shared" si="8"/>
        <v>0</v>
      </c>
      <c r="G18" s="71">
        <f t="shared" si="8"/>
        <v>0</v>
      </c>
      <c r="H18" s="71">
        <f t="shared" si="8"/>
        <v>0</v>
      </c>
      <c r="I18" s="71">
        <f t="shared" si="8"/>
        <v>0</v>
      </c>
      <c r="J18" s="71">
        <f t="shared" si="8"/>
        <v>0</v>
      </c>
      <c r="K18" s="71">
        <f t="shared" ref="K18:M18" si="9">K7-K10</f>
        <v>0</v>
      </c>
      <c r="L18" s="71">
        <f t="shared" si="9"/>
        <v>0</v>
      </c>
      <c r="M18" s="71">
        <f t="shared" si="9"/>
        <v>0</v>
      </c>
      <c r="N18" s="71">
        <f t="shared" ref="N18:O18" si="10">N7-N10</f>
        <v>0</v>
      </c>
      <c r="O18" s="71">
        <f t="shared" si="10"/>
        <v>0</v>
      </c>
    </row>
    <row r="19" spans="1:15" ht="21.75" customHeight="1" thickBot="1" x14ac:dyDescent="0.3">
      <c r="A19" s="39" t="s">
        <v>2</v>
      </c>
      <c r="B19" s="4" t="s">
        <v>0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</row>
    <row r="20" spans="1:15" ht="23.25" customHeight="1" thickBot="1" x14ac:dyDescent="0.3">
      <c r="A20" s="69" t="s">
        <v>1</v>
      </c>
      <c r="B20" s="68" t="s">
        <v>36</v>
      </c>
      <c r="C20" s="71">
        <f t="shared" ref="C20:J20" si="11">C18-C19</f>
        <v>0</v>
      </c>
      <c r="D20" s="71">
        <f t="shared" si="11"/>
        <v>0</v>
      </c>
      <c r="E20" s="71">
        <f t="shared" si="11"/>
        <v>0</v>
      </c>
      <c r="F20" s="71">
        <f t="shared" si="11"/>
        <v>0</v>
      </c>
      <c r="G20" s="71">
        <f t="shared" si="11"/>
        <v>0</v>
      </c>
      <c r="H20" s="71">
        <f t="shared" si="11"/>
        <v>0</v>
      </c>
      <c r="I20" s="71">
        <f t="shared" si="11"/>
        <v>0</v>
      </c>
      <c r="J20" s="71">
        <f t="shared" si="11"/>
        <v>0</v>
      </c>
      <c r="K20" s="71">
        <f t="shared" ref="K20:M20" si="12">K18-K19</f>
        <v>0</v>
      </c>
      <c r="L20" s="71">
        <f t="shared" si="12"/>
        <v>0</v>
      </c>
      <c r="M20" s="71">
        <f t="shared" si="12"/>
        <v>0</v>
      </c>
      <c r="N20" s="71">
        <f t="shared" ref="N20:O20" si="13">N18-N19</f>
        <v>0</v>
      </c>
      <c r="O20" s="71">
        <f t="shared" si="13"/>
        <v>0</v>
      </c>
    </row>
    <row r="21" spans="1:15" ht="20.25" customHeight="1" thickBot="1" x14ac:dyDescent="0.3">
      <c r="A21" s="41"/>
      <c r="B21" s="42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</row>
    <row r="22" spans="1:15" ht="20.25" customHeight="1" thickBot="1" x14ac:dyDescent="0.3">
      <c r="A22" s="85" t="s">
        <v>38</v>
      </c>
      <c r="B22" s="86" t="s">
        <v>37</v>
      </c>
      <c r="C22" s="113">
        <v>1</v>
      </c>
      <c r="D22" s="113">
        <v>1</v>
      </c>
      <c r="E22" s="113">
        <v>1</v>
      </c>
      <c r="F22" s="113">
        <v>1</v>
      </c>
      <c r="G22" s="113">
        <v>1</v>
      </c>
      <c r="H22" s="113">
        <v>1</v>
      </c>
      <c r="I22" s="113">
        <v>1</v>
      </c>
      <c r="J22" s="113">
        <v>1</v>
      </c>
      <c r="K22" s="113">
        <v>1</v>
      </c>
      <c r="L22" s="113">
        <v>1</v>
      </c>
      <c r="M22" s="113">
        <v>1</v>
      </c>
      <c r="N22" s="113">
        <v>1</v>
      </c>
      <c r="O22" s="113">
        <v>1</v>
      </c>
    </row>
    <row r="23" spans="1:15" ht="21" customHeight="1" x14ac:dyDescent="0.25"/>
    <row r="24" spans="1:15" x14ac:dyDescent="0.25">
      <c r="A24" s="7" t="s">
        <v>17</v>
      </c>
      <c r="B24" s="10" t="s">
        <v>23</v>
      </c>
      <c r="C24" s="11">
        <f t="shared" ref="C24:J24" si="14">+C6</f>
        <v>2024</v>
      </c>
      <c r="D24" s="11">
        <f t="shared" si="14"/>
        <v>2025</v>
      </c>
      <c r="E24" s="147">
        <f t="shared" si="14"/>
        <v>2026</v>
      </c>
      <c r="F24" s="147">
        <f t="shared" si="14"/>
        <v>2027</v>
      </c>
      <c r="G24" s="147">
        <f t="shared" si="14"/>
        <v>2028</v>
      </c>
      <c r="H24" s="147">
        <f t="shared" si="14"/>
        <v>2029</v>
      </c>
      <c r="I24" s="147">
        <f t="shared" si="14"/>
        <v>2030</v>
      </c>
      <c r="J24" s="147">
        <f t="shared" si="14"/>
        <v>2031</v>
      </c>
      <c r="K24" s="147">
        <f t="shared" ref="K24:M24" si="15">+K6</f>
        <v>2032</v>
      </c>
      <c r="L24" s="147">
        <f t="shared" si="15"/>
        <v>2033</v>
      </c>
      <c r="M24" s="147">
        <f t="shared" si="15"/>
        <v>2034</v>
      </c>
      <c r="N24" s="147">
        <f t="shared" ref="N24:O24" si="16">+N6</f>
        <v>2035</v>
      </c>
      <c r="O24" s="147">
        <f t="shared" si="16"/>
        <v>2036</v>
      </c>
    </row>
    <row r="25" spans="1:15" x14ac:dyDescent="0.25">
      <c r="A25" s="9" t="s">
        <v>15</v>
      </c>
      <c r="B25" s="8" t="s">
        <v>46</v>
      </c>
      <c r="C25" s="7"/>
      <c r="D25" s="7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</row>
    <row r="26" spans="1:15" ht="24" customHeight="1" x14ac:dyDescent="0.25">
      <c r="A26" s="7"/>
      <c r="B26" s="7" t="s">
        <v>18</v>
      </c>
      <c r="C26" s="77" t="str">
        <f>IFERROR(C20/C8,"")</f>
        <v/>
      </c>
      <c r="D26" s="77" t="str">
        <f t="shared" ref="D26:J26" si="17">IFERROR(D20/D8,"")</f>
        <v/>
      </c>
      <c r="E26" s="149" t="str">
        <f t="shared" si="17"/>
        <v/>
      </c>
      <c r="F26" s="149" t="str">
        <f t="shared" si="17"/>
        <v/>
      </c>
      <c r="G26" s="149" t="str">
        <f t="shared" si="17"/>
        <v/>
      </c>
      <c r="H26" s="149" t="str">
        <f t="shared" si="17"/>
        <v/>
      </c>
      <c r="I26" s="149" t="str">
        <f t="shared" si="17"/>
        <v/>
      </c>
      <c r="J26" s="149" t="str">
        <f t="shared" si="17"/>
        <v/>
      </c>
      <c r="K26" s="149" t="str">
        <f t="shared" ref="K26:M26" si="18">IFERROR(K20/K8,"")</f>
        <v/>
      </c>
      <c r="L26" s="149" t="str">
        <f t="shared" si="18"/>
        <v/>
      </c>
      <c r="M26" s="149" t="str">
        <f t="shared" si="18"/>
        <v/>
      </c>
      <c r="N26" s="149" t="str">
        <f t="shared" ref="N26:O26" si="19">IFERROR(N20/N8,"")</f>
        <v/>
      </c>
      <c r="O26" s="149" t="str">
        <f t="shared" si="19"/>
        <v/>
      </c>
    </row>
    <row r="27" spans="1:15" ht="31.5" x14ac:dyDescent="0.25">
      <c r="A27" s="9" t="s">
        <v>13</v>
      </c>
      <c r="B27" s="44" t="s">
        <v>89</v>
      </c>
      <c r="C27" s="7"/>
      <c r="D27" s="7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</row>
    <row r="28" spans="1:15" ht="31.5" x14ac:dyDescent="0.25">
      <c r="A28" s="7"/>
      <c r="B28" s="45" t="s">
        <v>90</v>
      </c>
      <c r="C28" s="12" t="str">
        <f>IF(SUM(C8+C9)=0,"",IFERROR((C20+C13)/(C14+C22),""))</f>
        <v/>
      </c>
      <c r="D28" s="12" t="str">
        <f>IF(SUM(D8+D9)=0,"",IFERROR((D20+D13)/(D14+D22),""))</f>
        <v/>
      </c>
      <c r="E28" s="148" t="str">
        <f t="shared" ref="E28:J28" si="20">IF(SUM(E8+E9)=0,"",IFERROR((E20+E13)/(E14+E22),""))</f>
        <v/>
      </c>
      <c r="F28" s="148" t="str">
        <f t="shared" si="20"/>
        <v/>
      </c>
      <c r="G28" s="148" t="str">
        <f t="shared" si="20"/>
        <v/>
      </c>
      <c r="H28" s="148" t="str">
        <f t="shared" si="20"/>
        <v/>
      </c>
      <c r="I28" s="148" t="str">
        <f t="shared" si="20"/>
        <v/>
      </c>
      <c r="J28" s="148" t="str">
        <f t="shared" si="20"/>
        <v/>
      </c>
      <c r="K28" s="148" t="str">
        <f t="shared" ref="K28:M28" si="21">IF(SUM(K8+K9)=0,"",IFERROR((K20+K13)/(K14+K22),""))</f>
        <v/>
      </c>
      <c r="L28" s="148" t="str">
        <f t="shared" si="21"/>
        <v/>
      </c>
      <c r="M28" s="148" t="str">
        <f t="shared" si="21"/>
        <v/>
      </c>
      <c r="N28" s="148" t="str">
        <f t="shared" ref="N28:O28" si="22">IF(SUM(N8+N9)=0,"",IFERROR((N20+N13)/(N14+N22),""))</f>
        <v/>
      </c>
      <c r="O28" s="148" t="str">
        <f t="shared" si="22"/>
        <v/>
      </c>
    </row>
    <row r="29" spans="1:15" x14ac:dyDescent="0.25"/>
    <row r="30" spans="1:15" x14ac:dyDescent="0.25"/>
    <row r="31" spans="1:15" x14ac:dyDescent="0.25"/>
    <row r="32" spans="1:15" x14ac:dyDescent="0.25">
      <c r="B32" s="1" t="s">
        <v>65</v>
      </c>
    </row>
  </sheetData>
  <sheetProtection algorithmName="SHA-512" hashValue="tNp03VPURTP9fzgPtCqv8Bzr1CY9ZbcyWiwuqTx6rd3HfbRkqu4/2wHf+UIYi6wMhKY6vFCNvdSJYxhurZt0sg==" saltValue="XkkTxcpzFCo5zkShdv3jLg==" spinCount="100000" sheet="1" formatCells="0" formatColumns="0" formatRows="0"/>
  <mergeCells count="1">
    <mergeCell ref="A10:A11"/>
  </mergeCells>
  <dataValidations count="2">
    <dataValidation allowBlank="1" showInputMessage="1" showErrorMessage="1" prompt="Wstaw 1; jeżeli suma komórek Odsetki od kredytów i Raty spłat kredytu=0" sqref="C22:O22" xr:uid="{F787BDD2-53A5-4450-8E33-C0C415FC8366}"/>
    <dataValidation type="list" allowBlank="1" showInputMessage="1" showErrorMessage="1" sqref="F4" xr:uid="{C690418A-4F82-4079-809D-3493710C45DB}">
      <formula1>$Q$7:$Q$12</formula1>
    </dataValidation>
  </dataValidations>
  <pageMargins left="0.75" right="0.75" top="1" bottom="1" header="0.5" footer="0.5"/>
  <pageSetup paperSize="9" scale="7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804DF-D0E3-4F81-9C2F-FC15CD5118BE}">
  <sheetPr codeName="Arkusz4">
    <pageSetUpPr fitToPage="1"/>
  </sheetPr>
  <dimension ref="A1:O38"/>
  <sheetViews>
    <sheetView showGridLines="0" zoomScale="70" zoomScaleNormal="70" workbookViewId="0">
      <selection activeCell="C32" sqref="C32"/>
    </sheetView>
  </sheetViews>
  <sheetFormatPr defaultColWidth="0" defaultRowHeight="15.75" zeroHeight="1" x14ac:dyDescent="0.25"/>
  <cols>
    <col min="1" max="1" width="4.42578125" style="1" customWidth="1"/>
    <col min="2" max="2" width="59.140625" style="1" customWidth="1"/>
    <col min="3" max="15" width="23.85546875" style="1" customWidth="1"/>
    <col min="16" max="16384" width="9.140625" style="1" hidden="1"/>
  </cols>
  <sheetData>
    <row r="1" spans="1:15" x14ac:dyDescent="0.25"/>
    <row r="2" spans="1:15" x14ac:dyDescent="0.25">
      <c r="C2" s="2"/>
    </row>
    <row r="3" spans="1:15" ht="20.25" x14ac:dyDescent="0.3">
      <c r="B3" s="31" t="s">
        <v>75</v>
      </c>
      <c r="C3" s="2"/>
    </row>
    <row r="4" spans="1:15" ht="21" thickBot="1" x14ac:dyDescent="0.35">
      <c r="B4" s="32" t="s">
        <v>22</v>
      </c>
    </row>
    <row r="5" spans="1:15" ht="32.25" thickBot="1" x14ac:dyDescent="0.3">
      <c r="C5" s="30" t="s">
        <v>56</v>
      </c>
      <c r="D5" s="29" t="s">
        <v>19</v>
      </c>
      <c r="E5" s="30" t="s">
        <v>66</v>
      </c>
      <c r="F5" s="30" t="s">
        <v>57</v>
      </c>
      <c r="G5" s="30" t="s">
        <v>58</v>
      </c>
      <c r="H5" s="30" t="s">
        <v>59</v>
      </c>
      <c r="I5" s="30" t="s">
        <v>60</v>
      </c>
      <c r="J5" s="30" t="s">
        <v>61</v>
      </c>
      <c r="K5" s="30" t="s">
        <v>62</v>
      </c>
      <c r="L5" s="30" t="s">
        <v>63</v>
      </c>
      <c r="M5" s="30" t="s">
        <v>64</v>
      </c>
      <c r="N5" s="30" t="s">
        <v>79</v>
      </c>
      <c r="O5" s="30" t="s">
        <v>80</v>
      </c>
    </row>
    <row r="6" spans="1:15" ht="22.5" customHeight="1" thickBot="1" x14ac:dyDescent="0.3">
      <c r="A6" s="27" t="s">
        <v>17</v>
      </c>
      <c r="B6" s="27" t="s">
        <v>16</v>
      </c>
      <c r="C6" s="28">
        <f>'2. RZiS bez inwestycji'!C6</f>
        <v>2024</v>
      </c>
      <c r="D6" s="28">
        <f>'2. RZiS bez inwestycji'!D6</f>
        <v>2025</v>
      </c>
      <c r="E6" s="28">
        <f>'2. RZiS bez inwestycji'!E6</f>
        <v>2026</v>
      </c>
      <c r="F6" s="28">
        <f>'2. RZiS bez inwestycji'!F6</f>
        <v>2027</v>
      </c>
      <c r="G6" s="28">
        <f>'2. RZiS bez inwestycji'!G6</f>
        <v>2028</v>
      </c>
      <c r="H6" s="28">
        <f>'2. RZiS bez inwestycji'!H6</f>
        <v>2029</v>
      </c>
      <c r="I6" s="28">
        <f>'2. RZiS bez inwestycji'!I6</f>
        <v>2030</v>
      </c>
      <c r="J6" s="28">
        <f>'2. RZiS bez inwestycji'!J6</f>
        <v>2031</v>
      </c>
      <c r="K6" s="28">
        <f>'2. RZiS bez inwestycji'!K6</f>
        <v>2032</v>
      </c>
      <c r="L6" s="28">
        <f>'2. RZiS bez inwestycji'!L6</f>
        <v>2033</v>
      </c>
      <c r="M6" s="28">
        <f>'2. RZiS bez inwestycji'!M6</f>
        <v>2034</v>
      </c>
      <c r="N6" s="28">
        <f>'2. RZiS bez inwestycji'!N6</f>
        <v>2035</v>
      </c>
      <c r="O6" s="28">
        <f>'2. RZiS bez inwestycji'!O6</f>
        <v>2036</v>
      </c>
    </row>
    <row r="7" spans="1:15" ht="22.5" customHeight="1" thickBot="1" x14ac:dyDescent="0.3">
      <c r="A7" s="38" t="s">
        <v>15</v>
      </c>
      <c r="B7" s="3" t="s">
        <v>14</v>
      </c>
      <c r="C7" s="71">
        <f t="shared" ref="C7:J7" si="0">C8+C9</f>
        <v>0</v>
      </c>
      <c r="D7" s="71">
        <f t="shared" si="0"/>
        <v>0</v>
      </c>
      <c r="E7" s="71">
        <f t="shared" si="0"/>
        <v>0</v>
      </c>
      <c r="F7" s="71">
        <f t="shared" si="0"/>
        <v>0</v>
      </c>
      <c r="G7" s="71">
        <f t="shared" si="0"/>
        <v>0</v>
      </c>
      <c r="H7" s="71">
        <f t="shared" si="0"/>
        <v>0</v>
      </c>
      <c r="I7" s="71">
        <f t="shared" si="0"/>
        <v>0</v>
      </c>
      <c r="J7" s="71">
        <f t="shared" si="0"/>
        <v>0</v>
      </c>
      <c r="K7" s="71">
        <f t="shared" ref="K7:M7" si="1">K8+K9</f>
        <v>0</v>
      </c>
      <c r="L7" s="71">
        <f t="shared" si="1"/>
        <v>0</v>
      </c>
      <c r="M7" s="71">
        <f t="shared" si="1"/>
        <v>0</v>
      </c>
      <c r="N7" s="71">
        <f t="shared" ref="N7:O7" si="2">N8+N9</f>
        <v>0</v>
      </c>
      <c r="O7" s="71">
        <f t="shared" si="2"/>
        <v>0</v>
      </c>
    </row>
    <row r="8" spans="1:15" ht="26.25" customHeight="1" thickBot="1" x14ac:dyDescent="0.3">
      <c r="A8" s="39" t="s">
        <v>13</v>
      </c>
      <c r="B8" s="4" t="s">
        <v>44</v>
      </c>
      <c r="C8" s="72">
        <f>+'2. RZiS bez inwestycji'!C8</f>
        <v>0</v>
      </c>
      <c r="D8" s="72">
        <f>+'2. RZiS bez inwestycji'!D8</f>
        <v>0</v>
      </c>
      <c r="E8" s="72">
        <f>+'2. RZiS bez inwestycji'!E8+'3. RZiS inwestycji'!E8</f>
        <v>0</v>
      </c>
      <c r="F8" s="72">
        <f>+'2. RZiS bez inwestycji'!F8+'3. RZiS inwestycji'!F8</f>
        <v>0</v>
      </c>
      <c r="G8" s="72">
        <f>+'2. RZiS bez inwestycji'!G8+'3. RZiS inwestycji'!G8</f>
        <v>0</v>
      </c>
      <c r="H8" s="72">
        <f>+'2. RZiS bez inwestycji'!H8+'3. RZiS inwestycji'!H8</f>
        <v>0</v>
      </c>
      <c r="I8" s="72">
        <f>+'2. RZiS bez inwestycji'!I8+'3. RZiS inwestycji'!I8</f>
        <v>0</v>
      </c>
      <c r="J8" s="72">
        <f>+'2. RZiS bez inwestycji'!J8+'3. RZiS inwestycji'!J8</f>
        <v>0</v>
      </c>
      <c r="K8" s="72">
        <f>+'2. RZiS bez inwestycji'!K8+'3. RZiS inwestycji'!K8</f>
        <v>0</v>
      </c>
      <c r="L8" s="72">
        <f>+'2. RZiS bez inwestycji'!L8+'3. RZiS inwestycji'!L8</f>
        <v>0</v>
      </c>
      <c r="M8" s="72">
        <f>+'2. RZiS bez inwestycji'!M8+'3. RZiS inwestycji'!M8</f>
        <v>0</v>
      </c>
      <c r="N8" s="72">
        <f>+'2. RZiS bez inwestycji'!N8+'3. RZiS inwestycji'!N8</f>
        <v>0</v>
      </c>
      <c r="O8" s="72">
        <f>+'2. RZiS bez inwestycji'!O8+'3. RZiS inwestycji'!O8</f>
        <v>0</v>
      </c>
    </row>
    <row r="9" spans="1:15" ht="18.75" customHeight="1" thickBot="1" x14ac:dyDescent="0.3">
      <c r="A9" s="39" t="s">
        <v>12</v>
      </c>
      <c r="B9" s="4" t="s">
        <v>11</v>
      </c>
      <c r="C9" s="72">
        <f>+'2. RZiS bez inwestycji'!C9</f>
        <v>0</v>
      </c>
      <c r="D9" s="72">
        <f>+'2. RZiS bez inwestycji'!D9</f>
        <v>0</v>
      </c>
      <c r="E9" s="72">
        <f>+'2. RZiS bez inwestycji'!E9+'3. RZiS inwestycji'!E9</f>
        <v>0</v>
      </c>
      <c r="F9" s="72">
        <f>+'2. RZiS bez inwestycji'!F9+'3. RZiS inwestycji'!F9</f>
        <v>0</v>
      </c>
      <c r="G9" s="72">
        <f>+'2. RZiS bez inwestycji'!G9+'3. RZiS inwestycji'!G9</f>
        <v>0</v>
      </c>
      <c r="H9" s="72">
        <f>+'2. RZiS bez inwestycji'!H9+'3. RZiS inwestycji'!H9</f>
        <v>0</v>
      </c>
      <c r="I9" s="72">
        <f>+'2. RZiS bez inwestycji'!I9+'3. RZiS inwestycji'!I9</f>
        <v>0</v>
      </c>
      <c r="J9" s="72">
        <f>+'2. RZiS bez inwestycji'!J9+'3. RZiS inwestycji'!J9</f>
        <v>0</v>
      </c>
      <c r="K9" s="72">
        <f>+'2. RZiS bez inwestycji'!K9+'3. RZiS inwestycji'!K9</f>
        <v>0</v>
      </c>
      <c r="L9" s="72">
        <f>+'2. RZiS bez inwestycji'!L9+'3. RZiS inwestycji'!L9</f>
        <v>0</v>
      </c>
      <c r="M9" s="72">
        <f>+'2. RZiS bez inwestycji'!M9+'3. RZiS inwestycji'!M9</f>
        <v>0</v>
      </c>
      <c r="N9" s="72">
        <f>+'2. RZiS bez inwestycji'!N9+'3. RZiS inwestycji'!N9</f>
        <v>0</v>
      </c>
      <c r="O9" s="72">
        <f>+'2. RZiS bez inwestycji'!O9+'3. RZiS inwestycji'!O9</f>
        <v>0</v>
      </c>
    </row>
    <row r="10" spans="1:15" ht="27" customHeight="1" x14ac:dyDescent="0.25">
      <c r="A10" s="155" t="s">
        <v>10</v>
      </c>
      <c r="B10" s="5" t="s">
        <v>34</v>
      </c>
      <c r="C10" s="73">
        <f>C12+C13+C14+C15+C16+C17</f>
        <v>0</v>
      </c>
      <c r="D10" s="73">
        <f t="shared" ref="D10:I10" si="3">D12+D13+D14+D15+D16+D17</f>
        <v>0</v>
      </c>
      <c r="E10" s="73">
        <f t="shared" si="3"/>
        <v>0</v>
      </c>
      <c r="F10" s="73">
        <f t="shared" si="3"/>
        <v>0</v>
      </c>
      <c r="G10" s="73">
        <f t="shared" si="3"/>
        <v>0</v>
      </c>
      <c r="H10" s="73">
        <f t="shared" si="3"/>
        <v>0</v>
      </c>
      <c r="I10" s="73">
        <f t="shared" si="3"/>
        <v>0</v>
      </c>
      <c r="J10" s="73">
        <f t="shared" ref="J10:M10" si="4">J12+J13+J14+J15+J16+J17</f>
        <v>0</v>
      </c>
      <c r="K10" s="73">
        <f t="shared" si="4"/>
        <v>0</v>
      </c>
      <c r="L10" s="73">
        <f t="shared" si="4"/>
        <v>0</v>
      </c>
      <c r="M10" s="73">
        <f t="shared" si="4"/>
        <v>0</v>
      </c>
      <c r="N10" s="73">
        <f t="shared" ref="N10:O10" si="5">N12+N13+N14+N15+N16+N17</f>
        <v>0</v>
      </c>
      <c r="O10" s="73">
        <f t="shared" si="5"/>
        <v>0</v>
      </c>
    </row>
    <row r="11" spans="1:15" ht="16.5" thickBot="1" x14ac:dyDescent="0.3">
      <c r="A11" s="156"/>
      <c r="B11" s="3" t="s">
        <v>9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</row>
    <row r="12" spans="1:15" ht="19.5" customHeight="1" thickBot="1" x14ac:dyDescent="0.3">
      <c r="A12" s="39"/>
      <c r="B12" s="4" t="s">
        <v>8</v>
      </c>
      <c r="C12" s="72">
        <f>+'2. RZiS bez inwestycji'!C12</f>
        <v>0</v>
      </c>
      <c r="D12" s="72">
        <f>+'2. RZiS bez inwestycji'!D12</f>
        <v>0</v>
      </c>
      <c r="E12" s="72">
        <f>+'2. RZiS bez inwestycji'!E12+'3. RZiS inwestycji'!E12</f>
        <v>0</v>
      </c>
      <c r="F12" s="72">
        <f>+'2. RZiS bez inwestycji'!F12+'3. RZiS inwestycji'!F12</f>
        <v>0</v>
      </c>
      <c r="G12" s="72">
        <f>+'2. RZiS bez inwestycji'!G12+'3. RZiS inwestycji'!G12</f>
        <v>0</v>
      </c>
      <c r="H12" s="72">
        <f>+'2. RZiS bez inwestycji'!H12+'3. RZiS inwestycji'!H12</f>
        <v>0</v>
      </c>
      <c r="I12" s="72">
        <f>+'2. RZiS bez inwestycji'!I12+'3. RZiS inwestycji'!I12</f>
        <v>0</v>
      </c>
      <c r="J12" s="72">
        <f>+'2. RZiS bez inwestycji'!J12+'3. RZiS inwestycji'!J12</f>
        <v>0</v>
      </c>
      <c r="K12" s="72">
        <f>+'2. RZiS bez inwestycji'!K12+'3. RZiS inwestycji'!K12</f>
        <v>0</v>
      </c>
      <c r="L12" s="72">
        <f>+'2. RZiS bez inwestycji'!L12+'3. RZiS inwestycji'!L12</f>
        <v>0</v>
      </c>
      <c r="M12" s="72">
        <f>+'2. RZiS bez inwestycji'!M12+'3. RZiS inwestycji'!M12</f>
        <v>0</v>
      </c>
      <c r="N12" s="72">
        <f>+'2. RZiS bez inwestycji'!N12+'3. RZiS inwestycji'!N12</f>
        <v>0</v>
      </c>
      <c r="O12" s="72">
        <f>+'2. RZiS bez inwestycji'!O12+'3. RZiS inwestycji'!O12</f>
        <v>0</v>
      </c>
    </row>
    <row r="13" spans="1:15" ht="16.5" customHeight="1" thickBot="1" x14ac:dyDescent="0.3">
      <c r="A13" s="39"/>
      <c r="B13" s="4" t="s">
        <v>7</v>
      </c>
      <c r="C13" s="72">
        <f>+'2. RZiS bez inwestycji'!C13</f>
        <v>0</v>
      </c>
      <c r="D13" s="72">
        <f>+'2. RZiS bez inwestycji'!D13</f>
        <v>0</v>
      </c>
      <c r="E13" s="72">
        <f>+'2. RZiS bez inwestycji'!E13+'3. RZiS inwestycji'!E13</f>
        <v>0</v>
      </c>
      <c r="F13" s="72">
        <f>+'2. RZiS bez inwestycji'!F13+'3. RZiS inwestycji'!F13</f>
        <v>0</v>
      </c>
      <c r="G13" s="72">
        <f>+'2. RZiS bez inwestycji'!G13+'3. RZiS inwestycji'!G13</f>
        <v>0</v>
      </c>
      <c r="H13" s="72">
        <f>+'2. RZiS bez inwestycji'!H13+'3. RZiS inwestycji'!H13</f>
        <v>0</v>
      </c>
      <c r="I13" s="72">
        <f>+'2. RZiS bez inwestycji'!I13+'3. RZiS inwestycji'!I13</f>
        <v>0</v>
      </c>
      <c r="J13" s="72">
        <f>+'2. RZiS bez inwestycji'!J13+'3. RZiS inwestycji'!J13</f>
        <v>0</v>
      </c>
      <c r="K13" s="72">
        <f>+'2. RZiS bez inwestycji'!K13+'3. RZiS inwestycji'!K13</f>
        <v>0</v>
      </c>
      <c r="L13" s="72">
        <f>+'2. RZiS bez inwestycji'!L13+'3. RZiS inwestycji'!L13</f>
        <v>0</v>
      </c>
      <c r="M13" s="72">
        <f>+'2. RZiS bez inwestycji'!M13+'3. RZiS inwestycji'!M13</f>
        <v>0</v>
      </c>
      <c r="N13" s="72">
        <f>+'2. RZiS bez inwestycji'!N13+'3. RZiS inwestycji'!N13</f>
        <v>0</v>
      </c>
      <c r="O13" s="72">
        <f>+'2. RZiS bez inwestycji'!O13+'3. RZiS inwestycji'!O13</f>
        <v>0</v>
      </c>
    </row>
    <row r="14" spans="1:15" ht="26.25" customHeight="1" thickBot="1" x14ac:dyDescent="0.3">
      <c r="A14" s="39"/>
      <c r="B14" s="4" t="s">
        <v>6</v>
      </c>
      <c r="C14" s="72">
        <f>+'2. RZiS bez inwestycji'!C14</f>
        <v>0</v>
      </c>
      <c r="D14" s="72">
        <f>+'2. RZiS bez inwestycji'!D14</f>
        <v>0</v>
      </c>
      <c r="E14" s="72">
        <f>+'2. RZiS bez inwestycji'!E14+'3. RZiS inwestycji'!E14</f>
        <v>0</v>
      </c>
      <c r="F14" s="72">
        <f>+'2. RZiS bez inwestycji'!F14+'3. RZiS inwestycji'!F14</f>
        <v>0</v>
      </c>
      <c r="G14" s="72">
        <f>+'2. RZiS bez inwestycji'!G14+'3. RZiS inwestycji'!G14</f>
        <v>0</v>
      </c>
      <c r="H14" s="72">
        <f>+'2. RZiS bez inwestycji'!H14+'3. RZiS inwestycji'!H14</f>
        <v>0</v>
      </c>
      <c r="I14" s="72">
        <f>+'2. RZiS bez inwestycji'!I14+'3. RZiS inwestycji'!I14</f>
        <v>0</v>
      </c>
      <c r="J14" s="72">
        <f>+'2. RZiS bez inwestycji'!J14+'3. RZiS inwestycji'!J14</f>
        <v>0</v>
      </c>
      <c r="K14" s="72">
        <f>+'2. RZiS bez inwestycji'!K14+'3. RZiS inwestycji'!K14</f>
        <v>0</v>
      </c>
      <c r="L14" s="72">
        <f>+'2. RZiS bez inwestycji'!L14+'3. RZiS inwestycji'!L14</f>
        <v>0</v>
      </c>
      <c r="M14" s="72">
        <f>+'2. RZiS bez inwestycji'!M14+'3. RZiS inwestycji'!M14</f>
        <v>0</v>
      </c>
      <c r="N14" s="72">
        <f>+'2. RZiS bez inwestycji'!N14+'3. RZiS inwestycji'!N14</f>
        <v>0</v>
      </c>
      <c r="O14" s="72">
        <f>+'2. RZiS bez inwestycji'!O14+'3. RZiS inwestycji'!O14</f>
        <v>0</v>
      </c>
    </row>
    <row r="15" spans="1:15" ht="27" customHeight="1" thickBot="1" x14ac:dyDescent="0.3">
      <c r="A15" s="39"/>
      <c r="B15" s="4" t="s">
        <v>5</v>
      </c>
      <c r="C15" s="72">
        <f>+'2. RZiS bez inwestycji'!C15</f>
        <v>0</v>
      </c>
      <c r="D15" s="72">
        <f>+'2. RZiS bez inwestycji'!D15</f>
        <v>0</v>
      </c>
      <c r="E15" s="72">
        <f>+'2. RZiS bez inwestycji'!E15+'3. RZiS inwestycji'!E15</f>
        <v>0</v>
      </c>
      <c r="F15" s="72">
        <f>+'2. RZiS bez inwestycji'!F15+'3. RZiS inwestycji'!F15</f>
        <v>0</v>
      </c>
      <c r="G15" s="72">
        <f>+'2. RZiS bez inwestycji'!G15+'3. RZiS inwestycji'!G15</f>
        <v>0</v>
      </c>
      <c r="H15" s="72">
        <f>+'2. RZiS bez inwestycji'!H15+'3. RZiS inwestycji'!H15</f>
        <v>0</v>
      </c>
      <c r="I15" s="72">
        <f>+'2. RZiS bez inwestycji'!I15+'3. RZiS inwestycji'!I15</f>
        <v>0</v>
      </c>
      <c r="J15" s="72">
        <f>+'2. RZiS bez inwestycji'!J15+'3. RZiS inwestycji'!J15</f>
        <v>0</v>
      </c>
      <c r="K15" s="72">
        <f>+'2. RZiS bez inwestycji'!K15+'3. RZiS inwestycji'!K15</f>
        <v>0</v>
      </c>
      <c r="L15" s="72">
        <f>+'2. RZiS bez inwestycji'!L15+'3. RZiS inwestycji'!L15</f>
        <v>0</v>
      </c>
      <c r="M15" s="72">
        <f>+'2. RZiS bez inwestycji'!M15+'3. RZiS inwestycji'!M15</f>
        <v>0</v>
      </c>
      <c r="N15" s="72">
        <f>+'2. RZiS bez inwestycji'!N15+'3. RZiS inwestycji'!N15</f>
        <v>0</v>
      </c>
      <c r="O15" s="72">
        <f>+'2. RZiS bez inwestycji'!O15+'3. RZiS inwestycji'!O15</f>
        <v>0</v>
      </c>
    </row>
    <row r="16" spans="1:15" ht="22.5" customHeight="1" thickBot="1" x14ac:dyDescent="0.3">
      <c r="A16" s="39"/>
      <c r="B16" s="4" t="s">
        <v>4</v>
      </c>
      <c r="C16" s="72">
        <f>+'2. RZiS bez inwestycji'!C16</f>
        <v>0</v>
      </c>
      <c r="D16" s="72">
        <f>+'2. RZiS bez inwestycji'!D16</f>
        <v>0</v>
      </c>
      <c r="E16" s="72">
        <f>+'2. RZiS bez inwestycji'!E16+'3. RZiS inwestycji'!E16</f>
        <v>0</v>
      </c>
      <c r="F16" s="72">
        <f>+'2. RZiS bez inwestycji'!F16+'3. RZiS inwestycji'!F16</f>
        <v>0</v>
      </c>
      <c r="G16" s="72">
        <f>+'2. RZiS bez inwestycji'!G16+'3. RZiS inwestycji'!G16</f>
        <v>0</v>
      </c>
      <c r="H16" s="72">
        <f>+'2. RZiS bez inwestycji'!H16+'3. RZiS inwestycji'!H16</f>
        <v>0</v>
      </c>
      <c r="I16" s="72">
        <f>+'2. RZiS bez inwestycji'!I16+'3. RZiS inwestycji'!I16</f>
        <v>0</v>
      </c>
      <c r="J16" s="72">
        <f>+'2. RZiS bez inwestycji'!J16+'3. RZiS inwestycji'!J16</f>
        <v>0</v>
      </c>
      <c r="K16" s="72">
        <f>+'2. RZiS bez inwestycji'!K16+'3. RZiS inwestycji'!K16</f>
        <v>0</v>
      </c>
      <c r="L16" s="72">
        <f>+'2. RZiS bez inwestycji'!L16+'3. RZiS inwestycji'!L16</f>
        <v>0</v>
      </c>
      <c r="M16" s="72">
        <f>+'2. RZiS bez inwestycji'!M16+'3. RZiS inwestycji'!M16</f>
        <v>0</v>
      </c>
      <c r="N16" s="72">
        <f>+'2. RZiS bez inwestycji'!N16+'3. RZiS inwestycji'!N16</f>
        <v>0</v>
      </c>
      <c r="O16" s="72">
        <f>+'2. RZiS bez inwestycji'!O16+'3. RZiS inwestycji'!O16</f>
        <v>0</v>
      </c>
    </row>
    <row r="17" spans="1:15" ht="33.75" customHeight="1" thickBot="1" x14ac:dyDescent="0.3">
      <c r="A17" s="39"/>
      <c r="B17" s="4" t="s">
        <v>24</v>
      </c>
      <c r="C17" s="72">
        <f>+'2. RZiS bez inwestycji'!C17</f>
        <v>0</v>
      </c>
      <c r="D17" s="72">
        <f>+'2. RZiS bez inwestycji'!D17</f>
        <v>0</v>
      </c>
      <c r="E17" s="72">
        <f>+'2. RZiS bez inwestycji'!E17+'3. RZiS inwestycji'!E17</f>
        <v>0</v>
      </c>
      <c r="F17" s="72">
        <f>+'2. RZiS bez inwestycji'!F17+'3. RZiS inwestycji'!F17</f>
        <v>0</v>
      </c>
      <c r="G17" s="72">
        <f>+'2. RZiS bez inwestycji'!G17+'3. RZiS inwestycji'!G17</f>
        <v>0</v>
      </c>
      <c r="H17" s="72">
        <f>+'2. RZiS bez inwestycji'!H17+'3. RZiS inwestycji'!H17</f>
        <v>0</v>
      </c>
      <c r="I17" s="72">
        <f>+'2. RZiS bez inwestycji'!I17+'3. RZiS inwestycji'!I17</f>
        <v>0</v>
      </c>
      <c r="J17" s="72">
        <f>+'2. RZiS bez inwestycji'!J17+'3. RZiS inwestycji'!J17</f>
        <v>0</v>
      </c>
      <c r="K17" s="72">
        <f>+'2. RZiS bez inwestycji'!K17+'3. RZiS inwestycji'!K17</f>
        <v>0</v>
      </c>
      <c r="L17" s="72">
        <f>+'2. RZiS bez inwestycji'!L17+'3. RZiS inwestycji'!L17</f>
        <v>0</v>
      </c>
      <c r="M17" s="72">
        <f>+'2. RZiS bez inwestycji'!M17+'3. RZiS inwestycji'!M17</f>
        <v>0</v>
      </c>
      <c r="N17" s="72">
        <f>+'2. RZiS bez inwestycji'!N17+'3. RZiS inwestycji'!N17</f>
        <v>0</v>
      </c>
      <c r="O17" s="72">
        <f>+'2. RZiS bez inwestycji'!O17+'3. RZiS inwestycji'!O17</f>
        <v>0</v>
      </c>
    </row>
    <row r="18" spans="1:15" ht="20.25" customHeight="1" thickBot="1" x14ac:dyDescent="0.3">
      <c r="A18" s="38" t="s">
        <v>3</v>
      </c>
      <c r="B18" s="3" t="s">
        <v>35</v>
      </c>
      <c r="C18" s="71">
        <f>C7-C10</f>
        <v>0</v>
      </c>
      <c r="D18" s="71">
        <f t="shared" ref="D18:J18" si="6">D7-D10</f>
        <v>0</v>
      </c>
      <c r="E18" s="71">
        <f t="shared" si="6"/>
        <v>0</v>
      </c>
      <c r="F18" s="71">
        <f t="shared" si="6"/>
        <v>0</v>
      </c>
      <c r="G18" s="71">
        <f t="shared" si="6"/>
        <v>0</v>
      </c>
      <c r="H18" s="71">
        <f t="shared" si="6"/>
        <v>0</v>
      </c>
      <c r="I18" s="71">
        <f t="shared" si="6"/>
        <v>0</v>
      </c>
      <c r="J18" s="71">
        <f t="shared" si="6"/>
        <v>0</v>
      </c>
      <c r="K18" s="71">
        <f t="shared" ref="K18:M18" si="7">K7-K10</f>
        <v>0</v>
      </c>
      <c r="L18" s="71">
        <f t="shared" si="7"/>
        <v>0</v>
      </c>
      <c r="M18" s="71">
        <f t="shared" si="7"/>
        <v>0</v>
      </c>
      <c r="N18" s="71">
        <f t="shared" ref="N18:O18" si="8">N7-N10</f>
        <v>0</v>
      </c>
      <c r="O18" s="71">
        <f t="shared" si="8"/>
        <v>0</v>
      </c>
    </row>
    <row r="19" spans="1:15" ht="21.75" customHeight="1" thickBot="1" x14ac:dyDescent="0.3">
      <c r="A19" s="39" t="s">
        <v>2</v>
      </c>
      <c r="B19" s="4" t="s">
        <v>0</v>
      </c>
      <c r="C19" s="72">
        <f>+'2. RZiS bez inwestycji'!C19</f>
        <v>0</v>
      </c>
      <c r="D19" s="72">
        <f>+'2. RZiS bez inwestycji'!D19</f>
        <v>0</v>
      </c>
      <c r="E19" s="72">
        <f>+'2. RZiS bez inwestycji'!E19+'3. RZiS inwestycji'!E19</f>
        <v>0</v>
      </c>
      <c r="F19" s="72">
        <f>+'2. RZiS bez inwestycji'!F19+'3. RZiS inwestycji'!F19</f>
        <v>0</v>
      </c>
      <c r="G19" s="72">
        <f>+'2. RZiS bez inwestycji'!G19+'3. RZiS inwestycji'!G19</f>
        <v>0</v>
      </c>
      <c r="H19" s="72">
        <f>+'2. RZiS bez inwestycji'!H19+'3. RZiS inwestycji'!H19</f>
        <v>0</v>
      </c>
      <c r="I19" s="72">
        <f>+'2. RZiS bez inwestycji'!I19+'3. RZiS inwestycji'!I19</f>
        <v>0</v>
      </c>
      <c r="J19" s="72">
        <f>+'2. RZiS bez inwestycji'!J19+'3. RZiS inwestycji'!J19</f>
        <v>0</v>
      </c>
      <c r="K19" s="72">
        <f>+'2. RZiS bez inwestycji'!K19+'3. RZiS inwestycji'!K19</f>
        <v>0</v>
      </c>
      <c r="L19" s="72">
        <f>+'2. RZiS bez inwestycji'!L19+'3. RZiS inwestycji'!L19</f>
        <v>0</v>
      </c>
      <c r="M19" s="72">
        <f>+'2. RZiS bez inwestycji'!M19+'3. RZiS inwestycji'!M19</f>
        <v>0</v>
      </c>
      <c r="N19" s="72">
        <f>+'2. RZiS bez inwestycji'!N19+'3. RZiS inwestycji'!N19</f>
        <v>0</v>
      </c>
      <c r="O19" s="72">
        <f>+'2. RZiS bez inwestycji'!O19+'3. RZiS inwestycji'!O19</f>
        <v>0</v>
      </c>
    </row>
    <row r="20" spans="1:15" ht="23.25" customHeight="1" thickBot="1" x14ac:dyDescent="0.3">
      <c r="A20" s="40" t="s">
        <v>1</v>
      </c>
      <c r="B20" s="6" t="s">
        <v>36</v>
      </c>
      <c r="C20" s="75">
        <f t="shared" ref="C20:J20" si="9">C18-C19</f>
        <v>0</v>
      </c>
      <c r="D20" s="75">
        <f t="shared" si="9"/>
        <v>0</v>
      </c>
      <c r="E20" s="75">
        <f t="shared" si="9"/>
        <v>0</v>
      </c>
      <c r="F20" s="75">
        <f t="shared" si="9"/>
        <v>0</v>
      </c>
      <c r="G20" s="75">
        <f t="shared" si="9"/>
        <v>0</v>
      </c>
      <c r="H20" s="75">
        <f t="shared" si="9"/>
        <v>0</v>
      </c>
      <c r="I20" s="75">
        <f t="shared" si="9"/>
        <v>0</v>
      </c>
      <c r="J20" s="75">
        <f t="shared" si="9"/>
        <v>0</v>
      </c>
      <c r="K20" s="75">
        <f t="shared" ref="K20:M20" si="10">K18-K19</f>
        <v>0</v>
      </c>
      <c r="L20" s="75">
        <f t="shared" si="10"/>
        <v>0</v>
      </c>
      <c r="M20" s="75">
        <f t="shared" si="10"/>
        <v>0</v>
      </c>
      <c r="N20" s="75">
        <f t="shared" ref="N20:O20" si="11">N18-N19</f>
        <v>0</v>
      </c>
      <c r="O20" s="75">
        <f t="shared" si="11"/>
        <v>0</v>
      </c>
    </row>
    <row r="21" spans="1:15" ht="20.25" customHeight="1" thickBot="1" x14ac:dyDescent="0.3">
      <c r="A21" s="41"/>
      <c r="B21" s="42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</row>
    <row r="22" spans="1:15" s="102" customFormat="1" ht="20.25" customHeight="1" thickBot="1" x14ac:dyDescent="0.3">
      <c r="A22" s="99" t="s">
        <v>38</v>
      </c>
      <c r="B22" s="100" t="s">
        <v>37</v>
      </c>
      <c r="C22" s="101">
        <f>+'2. RZiS bez inwestycji'!C22</f>
        <v>1</v>
      </c>
      <c r="D22" s="101">
        <f>+'2. RZiS bez inwestycji'!D22</f>
        <v>1</v>
      </c>
      <c r="E22" s="101">
        <f>+'2. RZiS bez inwestycji'!E22+'3. RZiS inwestycji'!E22</f>
        <v>2</v>
      </c>
      <c r="F22" s="101">
        <f>+'2. RZiS bez inwestycji'!F22+'3. RZiS inwestycji'!F22</f>
        <v>2</v>
      </c>
      <c r="G22" s="101">
        <f>+'2. RZiS bez inwestycji'!G22+'3. RZiS inwestycji'!G22</f>
        <v>2</v>
      </c>
      <c r="H22" s="101">
        <f>+'2. RZiS bez inwestycji'!H22+'3. RZiS inwestycji'!H22</f>
        <v>2</v>
      </c>
      <c r="I22" s="101">
        <f>+'2. RZiS bez inwestycji'!I22+'3. RZiS inwestycji'!I22</f>
        <v>2</v>
      </c>
      <c r="J22" s="101">
        <f>+'2. RZiS bez inwestycji'!J22+'3. RZiS inwestycji'!J22</f>
        <v>2</v>
      </c>
      <c r="K22" s="101">
        <f>+'2. RZiS bez inwestycji'!K22+'3. RZiS inwestycji'!K22</f>
        <v>2</v>
      </c>
      <c r="L22" s="101">
        <f>+'2. RZiS bez inwestycji'!L22+'3. RZiS inwestycji'!L22</f>
        <v>2</v>
      </c>
      <c r="M22" s="101">
        <f>+'2. RZiS bez inwestycji'!M22+'3. RZiS inwestycji'!M22</f>
        <v>2</v>
      </c>
      <c r="N22" s="101">
        <f>+'2. RZiS bez inwestycji'!N22+'3. RZiS inwestycji'!N22</f>
        <v>2</v>
      </c>
      <c r="O22" s="101">
        <f>+'2. RZiS bez inwestycji'!O22+'3. RZiS inwestycji'!O22</f>
        <v>2</v>
      </c>
    </row>
    <row r="23" spans="1:15" ht="21" customHeight="1" x14ac:dyDescent="0.25"/>
    <row r="24" spans="1:15" x14ac:dyDescent="0.25">
      <c r="A24" s="7" t="s">
        <v>17</v>
      </c>
      <c r="B24" s="10" t="s">
        <v>23</v>
      </c>
      <c r="C24" s="11">
        <f t="shared" ref="C24:J24" si="12">+C6</f>
        <v>2024</v>
      </c>
      <c r="D24" s="11">
        <f t="shared" si="12"/>
        <v>2025</v>
      </c>
      <c r="E24" s="147">
        <f t="shared" si="12"/>
        <v>2026</v>
      </c>
      <c r="F24" s="147">
        <f t="shared" si="12"/>
        <v>2027</v>
      </c>
      <c r="G24" s="147">
        <f t="shared" si="12"/>
        <v>2028</v>
      </c>
      <c r="H24" s="147">
        <f t="shared" si="12"/>
        <v>2029</v>
      </c>
      <c r="I24" s="147">
        <f t="shared" si="12"/>
        <v>2030</v>
      </c>
      <c r="J24" s="147">
        <f t="shared" si="12"/>
        <v>2031</v>
      </c>
      <c r="K24" s="147">
        <f t="shared" ref="K24:M24" si="13">+K6</f>
        <v>2032</v>
      </c>
      <c r="L24" s="147">
        <f t="shared" si="13"/>
        <v>2033</v>
      </c>
      <c r="M24" s="147">
        <f t="shared" si="13"/>
        <v>2034</v>
      </c>
      <c r="N24" s="147">
        <f t="shared" ref="N24:O24" si="14">+N6</f>
        <v>2035</v>
      </c>
      <c r="O24" s="147">
        <f t="shared" si="14"/>
        <v>2036</v>
      </c>
    </row>
    <row r="25" spans="1:15" x14ac:dyDescent="0.25">
      <c r="A25" s="9" t="s">
        <v>15</v>
      </c>
      <c r="B25" s="8" t="s">
        <v>46</v>
      </c>
      <c r="C25" s="7"/>
      <c r="D25" s="7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</row>
    <row r="26" spans="1:15" ht="31.5" customHeight="1" x14ac:dyDescent="0.25">
      <c r="A26" s="7"/>
      <c r="B26" s="7" t="s">
        <v>18</v>
      </c>
      <c r="C26" s="77" t="str">
        <f>IFERROR(C20/C8,"")</f>
        <v/>
      </c>
      <c r="D26" s="77" t="str">
        <f t="shared" ref="D26:J26" si="15">IFERROR(D20/D8,"")</f>
        <v/>
      </c>
      <c r="E26" s="149" t="str">
        <f t="shared" si="15"/>
        <v/>
      </c>
      <c r="F26" s="149" t="str">
        <f t="shared" si="15"/>
        <v/>
      </c>
      <c r="G26" s="149" t="str">
        <f t="shared" si="15"/>
        <v/>
      </c>
      <c r="H26" s="149" t="str">
        <f t="shared" si="15"/>
        <v/>
      </c>
      <c r="I26" s="149" t="str">
        <f t="shared" si="15"/>
        <v/>
      </c>
      <c r="J26" s="149" t="str">
        <f t="shared" si="15"/>
        <v/>
      </c>
      <c r="K26" s="149" t="str">
        <f t="shared" ref="K26:M26" si="16">IFERROR(K20/K8,"")</f>
        <v/>
      </c>
      <c r="L26" s="149" t="str">
        <f t="shared" si="16"/>
        <v/>
      </c>
      <c r="M26" s="149" t="str">
        <f t="shared" si="16"/>
        <v/>
      </c>
      <c r="N26" s="149" t="str">
        <f t="shared" ref="N26:O26" si="17">IFERROR(N20/N8,"")</f>
        <v/>
      </c>
      <c r="O26" s="149" t="str">
        <f t="shared" si="17"/>
        <v/>
      </c>
    </row>
    <row r="27" spans="1:15" ht="31.5" x14ac:dyDescent="0.25">
      <c r="A27" s="9" t="s">
        <v>13</v>
      </c>
      <c r="B27" s="44" t="s">
        <v>89</v>
      </c>
      <c r="C27" s="7"/>
      <c r="D27" s="7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</row>
    <row r="28" spans="1:15" ht="31.5" x14ac:dyDescent="0.25">
      <c r="A28" s="7"/>
      <c r="B28" s="45" t="s">
        <v>90</v>
      </c>
      <c r="C28" s="77" t="str">
        <f>IF(SUM(C8+C9)=0,"",IFERROR((C20+C13)/(C14+C22),""))</f>
        <v/>
      </c>
      <c r="D28" s="77" t="str">
        <f t="shared" ref="D28:J28" si="18">IF(SUM(D8+D9)=0,"",IFERROR((D20+D13)/(D14+D22),""))</f>
        <v/>
      </c>
      <c r="E28" s="149" t="str">
        <f t="shared" si="18"/>
        <v/>
      </c>
      <c r="F28" s="149" t="str">
        <f t="shared" si="18"/>
        <v/>
      </c>
      <c r="G28" s="149" t="str">
        <f t="shared" si="18"/>
        <v/>
      </c>
      <c r="H28" s="149" t="str">
        <f t="shared" si="18"/>
        <v/>
      </c>
      <c r="I28" s="149" t="str">
        <f t="shared" si="18"/>
        <v/>
      </c>
      <c r="J28" s="149" t="str">
        <f t="shared" si="18"/>
        <v/>
      </c>
      <c r="K28" s="149" t="str">
        <f t="shared" ref="K28:M28" si="19">IF(SUM(K8+K9)=0,"",IFERROR((K20+K13)/(K14+K22),""))</f>
        <v/>
      </c>
      <c r="L28" s="149" t="str">
        <f t="shared" si="19"/>
        <v/>
      </c>
      <c r="M28" s="149" t="str">
        <f t="shared" si="19"/>
        <v/>
      </c>
      <c r="N28" s="149" t="str">
        <f t="shared" ref="N28:O28" si="20">IF(SUM(N8+N9)=0,"",IFERROR((N20+N13)/(N14+N22),""))</f>
        <v/>
      </c>
      <c r="O28" s="149" t="str">
        <f t="shared" si="20"/>
        <v/>
      </c>
    </row>
    <row r="29" spans="1:15" x14ac:dyDescent="0.25"/>
    <row r="30" spans="1:15" x14ac:dyDescent="0.25"/>
    <row r="31" spans="1:15" x14ac:dyDescent="0.25"/>
    <row r="32" spans="1:15" x14ac:dyDescent="0.25">
      <c r="B32" s="1" t="s">
        <v>65</v>
      </c>
    </row>
    <row r="33" s="1" customFormat="1" hidden="1" x14ac:dyDescent="0.25"/>
    <row r="34" s="1" customFormat="1" hidden="1" x14ac:dyDescent="0.25"/>
    <row r="35" s="1" customFormat="1" hidden="1" x14ac:dyDescent="0.25"/>
    <row r="36" s="1" customFormat="1" hidden="1" x14ac:dyDescent="0.25"/>
    <row r="37" s="1" customFormat="1" hidden="1" x14ac:dyDescent="0.25"/>
    <row r="38" s="1" customFormat="1" hidden="1" x14ac:dyDescent="0.25"/>
  </sheetData>
  <sheetProtection algorithmName="SHA-512" hashValue="4GVdd65ZO509ZZ27B/DN0Xi+zv8iPrAoNpEqBAFD0H1PfegWxdoXmM7f9keof6VwT//GaI7j0jqfty7RL7uuTw==" saltValue="Bvj85a/KzKSA5oraadd4lQ==" spinCount="100000" sheet="1" formatCells="0" formatColumns="0" formatRows="0"/>
  <mergeCells count="1">
    <mergeCell ref="A10:A11"/>
  </mergeCells>
  <pageMargins left="0.75" right="0.75" top="1" bottom="1" header="0.5" footer="0.5"/>
  <pageSetup paperSize="9" scale="7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3356E-CBB3-404C-8FDE-4EEF15C77DF1}">
  <sheetPr codeName="Arkusz5">
    <pageSetUpPr fitToPage="1"/>
  </sheetPr>
  <dimension ref="A1:V30"/>
  <sheetViews>
    <sheetView showGridLines="0" zoomScale="70" zoomScaleNormal="70" workbookViewId="0">
      <selection activeCell="C5" sqref="C5"/>
    </sheetView>
  </sheetViews>
  <sheetFormatPr defaultColWidth="0" defaultRowHeight="12.75" zeroHeight="1" x14ac:dyDescent="0.2"/>
  <cols>
    <col min="1" max="1" width="5.140625" style="14" customWidth="1"/>
    <col min="2" max="2" width="81.5703125" style="14" customWidth="1"/>
    <col min="3" max="3" width="27.140625" style="14" customWidth="1"/>
    <col min="4" max="4" width="27.28515625" style="14" customWidth="1"/>
    <col min="5" max="8" width="25" style="14" customWidth="1"/>
    <col min="9" max="10" width="9.140625" style="14" hidden="1" customWidth="1"/>
    <col min="11" max="11" width="9.140625" style="135" hidden="1" customWidth="1"/>
    <col min="12" max="12" width="9.140625" style="14" hidden="1" customWidth="1"/>
    <col min="13" max="13" width="14.28515625" style="14" hidden="1" customWidth="1"/>
    <col min="14" max="14" width="15.7109375" style="14" hidden="1" customWidth="1"/>
    <col min="15" max="15" width="13.28515625" style="14" hidden="1" customWidth="1"/>
    <col min="16" max="17" width="12.140625" style="14" hidden="1" customWidth="1"/>
    <col min="18" max="16384" width="9.140625" style="14" hidden="1"/>
  </cols>
  <sheetData>
    <row r="1" spans="1:22" ht="37.5" customHeight="1" x14ac:dyDescent="0.3">
      <c r="B1" s="13" t="s">
        <v>32</v>
      </c>
      <c r="C1" s="134">
        <v>0</v>
      </c>
      <c r="D1" s="134">
        <f>C1+1</f>
        <v>1</v>
      </c>
      <c r="E1" s="134">
        <f t="shared" ref="E1:F5" si="0">D1+1</f>
        <v>2</v>
      </c>
      <c r="F1" s="134">
        <f>IF(F20305&gt;J5,"",E1+1)</f>
        <v>3</v>
      </c>
      <c r="G1" s="134">
        <f t="shared" ref="G1:H1" si="1">IF(G20305&gt;K5,"",F1+1)</f>
        <v>4</v>
      </c>
      <c r="H1" s="134">
        <f t="shared" si="1"/>
        <v>5</v>
      </c>
    </row>
    <row r="2" spans="1:22" ht="9.9499999999999993" customHeight="1" thickBot="1" x14ac:dyDescent="0.35">
      <c r="B2" s="13"/>
      <c r="C2" s="133"/>
      <c r="D2" s="133"/>
      <c r="E2" s="133"/>
      <c r="F2" s="133"/>
      <c r="G2" s="133"/>
      <c r="H2" s="133"/>
      <c r="K2" s="135" t="s">
        <v>81</v>
      </c>
    </row>
    <row r="3" spans="1:22" ht="37.5" customHeight="1" thickBot="1" x14ac:dyDescent="0.25">
      <c r="B3" s="144" t="s">
        <v>83</v>
      </c>
      <c r="C3" s="143" t="s">
        <v>82</v>
      </c>
      <c r="D3" s="133"/>
      <c r="E3" s="133"/>
      <c r="F3" s="133"/>
      <c r="G3" s="133"/>
      <c r="H3" s="133"/>
      <c r="K3" s="135" t="s">
        <v>82</v>
      </c>
    </row>
    <row r="4" spans="1:22" ht="9.9499999999999993" customHeight="1" thickBot="1" x14ac:dyDescent="0.35">
      <c r="B4" s="13"/>
      <c r="C4" s="133"/>
      <c r="D4" s="133"/>
      <c r="E4" s="133"/>
      <c r="F4" s="133"/>
      <c r="G4" s="133"/>
      <c r="H4" s="133"/>
    </row>
    <row r="5" spans="1:22" s="15" customFormat="1" ht="86.25" customHeight="1" thickBot="1" x14ac:dyDescent="0.35">
      <c r="B5" s="105" t="s">
        <v>78</v>
      </c>
      <c r="C5" s="140">
        <v>2026</v>
      </c>
      <c r="D5" s="141">
        <f>C5+1</f>
        <v>2027</v>
      </c>
      <c r="E5" s="141">
        <f t="shared" si="0"/>
        <v>2028</v>
      </c>
      <c r="F5" s="141">
        <f t="shared" si="0"/>
        <v>2029</v>
      </c>
      <c r="G5" s="141">
        <f>IF($C$3="3 lat","",F5+1)</f>
        <v>2030</v>
      </c>
      <c r="H5" s="141">
        <f>IF($C$3="3 lat","",G5+1)</f>
        <v>2031</v>
      </c>
      <c r="K5" s="136"/>
      <c r="V5" s="15">
        <v>2024</v>
      </c>
    </row>
    <row r="6" spans="1:22" s="15" customFormat="1" ht="24.75" customHeight="1" thickTop="1" x14ac:dyDescent="0.3">
      <c r="B6" s="17" t="s">
        <v>45</v>
      </c>
      <c r="C6" s="96">
        <f ca="1">OFFSET('3. RZiS inwestycji'!$C7,0,C5-'3. RZiS inwestycji'!$C6)</f>
        <v>0</v>
      </c>
      <c r="D6" s="96">
        <f ca="1">OFFSET('3. RZiS inwestycji'!$C7,0,D5-'3. RZiS inwestycji'!$C6)</f>
        <v>0</v>
      </c>
      <c r="E6" s="96">
        <f ca="1">OFFSET('3. RZiS inwestycji'!$C7,0,E5-'3. RZiS inwestycji'!$C6)</f>
        <v>0</v>
      </c>
      <c r="F6" s="96">
        <f ca="1">OFFSET('3. RZiS inwestycji'!$C7,0,F5-'3. RZiS inwestycji'!$C6)</f>
        <v>0</v>
      </c>
      <c r="G6" s="96">
        <f ca="1">IF($C$3="3 lat",0,OFFSET('3. RZiS inwestycji'!$C7,0,G5-'3. RZiS inwestycji'!$C6))</f>
        <v>0</v>
      </c>
      <c r="H6" s="96">
        <f ca="1">IF($C$3="3 lat",0,OFFSET('3. RZiS inwestycji'!$C7,0,H5-'3. RZiS inwestycji'!$C6))</f>
        <v>0</v>
      </c>
      <c r="K6" s="136"/>
      <c r="V6" s="15">
        <f>+V5+1</f>
        <v>2025</v>
      </c>
    </row>
    <row r="7" spans="1:22" s="15" customFormat="1" ht="24.75" customHeight="1" x14ac:dyDescent="0.3">
      <c r="B7" s="16" t="s">
        <v>25</v>
      </c>
      <c r="C7" s="87">
        <f ca="1">OFFSET('3. RZiS inwestycji'!$C10,0,C5-'3. RZiS inwestycji'!$C6)</f>
        <v>0</v>
      </c>
      <c r="D7" s="87">
        <f ca="1">OFFSET('3. RZiS inwestycji'!$C10,0,D5-'3. RZiS inwestycji'!$C6)</f>
        <v>0</v>
      </c>
      <c r="E7" s="87">
        <f ca="1">OFFSET('3. RZiS inwestycji'!$C10,0,E5-'3. RZiS inwestycji'!$C6)</f>
        <v>0</v>
      </c>
      <c r="F7" s="87">
        <f ca="1">OFFSET('3. RZiS inwestycji'!$C10,0,F5-'3. RZiS inwestycji'!$C6)</f>
        <v>0</v>
      </c>
      <c r="G7" s="87">
        <f ca="1">IF($C$3="3 lat",0,OFFSET('3. RZiS inwestycji'!$C10,0,G5-'3. RZiS inwestycji'!$C6))</f>
        <v>0</v>
      </c>
      <c r="H7" s="87">
        <f ca="1">IF($C$3="3 lat",0,OFFSET('3. RZiS inwestycji'!$C10,0,H5-'3. RZiS inwestycji'!$C6))</f>
        <v>0</v>
      </c>
      <c r="K7" s="136"/>
      <c r="V7" s="15">
        <f t="shared" ref="V7:V10" si="2">+V6+1</f>
        <v>2026</v>
      </c>
    </row>
    <row r="8" spans="1:22" s="15" customFormat="1" ht="24.75" customHeight="1" x14ac:dyDescent="0.3">
      <c r="B8" s="17" t="s">
        <v>33</v>
      </c>
      <c r="C8" s="87">
        <f ca="1">+C6-C7</f>
        <v>0</v>
      </c>
      <c r="D8" s="87">
        <f t="shared" ref="D8:F8" ca="1" si="3">+D6-D7</f>
        <v>0</v>
      </c>
      <c r="E8" s="87">
        <f t="shared" ca="1" si="3"/>
        <v>0</v>
      </c>
      <c r="F8" s="87">
        <f t="shared" ca="1" si="3"/>
        <v>0</v>
      </c>
      <c r="G8" s="87">
        <f ca="1">IF($C$3="3 lat",0,+G6-G7)</f>
        <v>0</v>
      </c>
      <c r="H8" s="87">
        <f ca="1">IF($C$3="3 lat",0,+H6-H7)</f>
        <v>0</v>
      </c>
      <c r="K8" s="136"/>
      <c r="V8" s="15">
        <f t="shared" si="2"/>
        <v>2027</v>
      </c>
    </row>
    <row r="9" spans="1:22" s="15" customFormat="1" ht="24.75" customHeight="1" x14ac:dyDescent="0.3">
      <c r="B9" s="17" t="s">
        <v>77</v>
      </c>
      <c r="C9" s="116"/>
      <c r="D9" s="116"/>
      <c r="E9" s="116"/>
      <c r="F9" s="116"/>
      <c r="G9" s="116"/>
      <c r="H9" s="116"/>
      <c r="K9" s="136"/>
      <c r="V9" s="15">
        <f t="shared" si="2"/>
        <v>2028</v>
      </c>
    </row>
    <row r="10" spans="1:22" s="15" customFormat="1" ht="24.75" customHeight="1" x14ac:dyDescent="0.3">
      <c r="B10" s="17" t="s">
        <v>47</v>
      </c>
      <c r="C10" s="87">
        <f ca="1">ROUND(IF(C8&gt;0,C8*C9,0),2)</f>
        <v>0</v>
      </c>
      <c r="D10" s="87">
        <f t="shared" ref="D10:F10" ca="1" si="4">ROUND(D8*0.19,2)</f>
        <v>0</v>
      </c>
      <c r="E10" s="87">
        <f t="shared" ca="1" si="4"/>
        <v>0</v>
      </c>
      <c r="F10" s="87">
        <f t="shared" ca="1" si="4"/>
        <v>0</v>
      </c>
      <c r="G10" s="87">
        <f ca="1">IF($C$3="3 lat",0,ROUND(G8*0.19,2))</f>
        <v>0</v>
      </c>
      <c r="H10" s="87">
        <f ca="1">IF($C$3="3 lat",0,ROUND(H8*0.19,2))</f>
        <v>0</v>
      </c>
      <c r="K10" s="136"/>
      <c r="V10" s="15">
        <f t="shared" si="2"/>
        <v>2029</v>
      </c>
    </row>
    <row r="11" spans="1:22" s="15" customFormat="1" ht="24.75" customHeight="1" x14ac:dyDescent="0.3">
      <c r="B11" s="17" t="s">
        <v>48</v>
      </c>
      <c r="C11" s="87">
        <f t="shared" ref="C11:F11" ca="1" si="5">+C8-C10</f>
        <v>0</v>
      </c>
      <c r="D11" s="87">
        <f t="shared" ca="1" si="5"/>
        <v>0</v>
      </c>
      <c r="E11" s="87">
        <f t="shared" ca="1" si="5"/>
        <v>0</v>
      </c>
      <c r="F11" s="87">
        <f t="shared" ca="1" si="5"/>
        <v>0</v>
      </c>
      <c r="G11" s="87">
        <f ca="1">IF($C$3="3 lat",0,+G8-G10)</f>
        <v>0</v>
      </c>
      <c r="H11" s="87">
        <f ca="1">IF($C$3="3 lat",0,+H8-H10)</f>
        <v>0</v>
      </c>
      <c r="K11" s="136"/>
      <c r="L11" s="15" t="s">
        <v>54</v>
      </c>
    </row>
    <row r="12" spans="1:22" s="93" customFormat="1" ht="24.75" customHeight="1" x14ac:dyDescent="0.3">
      <c r="A12" s="15"/>
      <c r="B12" s="24" t="s">
        <v>49</v>
      </c>
      <c r="C12" s="87">
        <f ca="1">OFFSET('3. RZiS inwestycji'!$C13,0,C5-'3. RZiS inwestycji'!$C6)</f>
        <v>0</v>
      </c>
      <c r="D12" s="87">
        <f ca="1">OFFSET('3. RZiS inwestycji'!$C13,0,D5-'3. RZiS inwestycji'!$C6)</f>
        <v>0</v>
      </c>
      <c r="E12" s="87">
        <f ca="1">OFFSET('3. RZiS inwestycji'!$C13,0,E5-'3. RZiS inwestycji'!$C6)</f>
        <v>0</v>
      </c>
      <c r="F12" s="87">
        <f ca="1">OFFSET('3. RZiS inwestycji'!$C13,0,F5-'3. RZiS inwestycji'!$C6)</f>
        <v>0</v>
      </c>
      <c r="G12" s="87">
        <f ca="1">IF($C$3="3 lat",0,OFFSET('3. RZiS inwestycji'!$C13,0,G5-'3. RZiS inwestycji'!$C6))</f>
        <v>0</v>
      </c>
      <c r="H12" s="87">
        <f ca="1">IF($C$3="3 lat",0,OFFSET('3. RZiS inwestycji'!$C13,0,H5-'3. RZiS inwestycji'!$C6))</f>
        <v>0</v>
      </c>
      <c r="I12" s="92"/>
      <c r="K12" s="137"/>
    </row>
    <row r="13" spans="1:22" s="15" customFormat="1" ht="24.75" customHeight="1" x14ac:dyDescent="0.3">
      <c r="B13" s="24" t="s">
        <v>50</v>
      </c>
      <c r="C13" s="127"/>
      <c r="D13" s="128"/>
      <c r="E13" s="128"/>
      <c r="F13" s="91">
        <f>IF($C$3="5 lat",0,SUM(C14)-SUM(C12:F12))</f>
        <v>0</v>
      </c>
      <c r="G13" s="129"/>
      <c r="H13" s="91">
        <f ca="1">IF($C$3="3 lat",0,SUM(C14)-SUM(C12:H12))</f>
        <v>0</v>
      </c>
      <c r="K13" s="136"/>
    </row>
    <row r="14" spans="1:22" s="107" customFormat="1" ht="24.75" customHeight="1" x14ac:dyDescent="0.3">
      <c r="A14" s="15"/>
      <c r="B14" s="24" t="s">
        <v>51</v>
      </c>
      <c r="C14" s="142"/>
      <c r="D14" s="109"/>
      <c r="E14" s="109"/>
      <c r="F14" s="109"/>
      <c r="G14" s="109"/>
      <c r="H14" s="109"/>
      <c r="K14" s="138"/>
    </row>
    <row r="15" spans="1:22" s="15" customFormat="1" ht="24.75" customHeight="1" x14ac:dyDescent="0.3">
      <c r="B15" s="24" t="s">
        <v>52</v>
      </c>
      <c r="C15" s="87">
        <f ca="1">C11+C12-C14+C13</f>
        <v>0</v>
      </c>
      <c r="D15" s="87">
        <f ca="1">D11+D12-D14+D13</f>
        <v>0</v>
      </c>
      <c r="E15" s="87">
        <f t="shared" ref="E15:H15" ca="1" si="6">E11+E12-E14+E13</f>
        <v>0</v>
      </c>
      <c r="F15" s="87">
        <f t="shared" ca="1" si="6"/>
        <v>0</v>
      </c>
      <c r="G15" s="87">
        <f ca="1">(G11*1)+(G12*1)-(G14*1)+(G13*1)</f>
        <v>0</v>
      </c>
      <c r="H15" s="87">
        <f t="shared" ca="1" si="6"/>
        <v>0</v>
      </c>
      <c r="K15" s="136"/>
    </row>
    <row r="16" spans="1:22" s="18" customFormat="1" ht="24.75" hidden="1" customHeight="1" x14ac:dyDescent="0.3">
      <c r="B16" s="25" t="s">
        <v>26</v>
      </c>
      <c r="C16" s="88">
        <f t="shared" ref="C16:H16" si="7">IF(C1="","",1/(1+$C$22)^C1)</f>
        <v>1</v>
      </c>
      <c r="D16" s="88">
        <f t="shared" si="7"/>
        <v>0.94670074789359082</v>
      </c>
      <c r="E16" s="88">
        <f t="shared" si="7"/>
        <v>0.89624230606228417</v>
      </c>
      <c r="F16" s="88">
        <f t="shared" si="7"/>
        <v>0.84847326144304103</v>
      </c>
      <c r="G16" s="88">
        <f t="shared" si="7"/>
        <v>0.80325027117584114</v>
      </c>
      <c r="H16" s="88">
        <f t="shared" si="7"/>
        <v>0.76043763246789853</v>
      </c>
      <c r="K16" s="139"/>
      <c r="P16" s="15"/>
    </row>
    <row r="17" spans="2:17" s="15" customFormat="1" ht="24.75" customHeight="1" thickBot="1" x14ac:dyDescent="0.35">
      <c r="B17" s="26" t="s">
        <v>53</v>
      </c>
      <c r="C17" s="89">
        <f t="shared" ref="C17:F17" ca="1" si="8">IF(C1="","",C15*C16)</f>
        <v>0</v>
      </c>
      <c r="D17" s="89">
        <f t="shared" ca="1" si="8"/>
        <v>0</v>
      </c>
      <c r="E17" s="89">
        <f t="shared" ca="1" si="8"/>
        <v>0</v>
      </c>
      <c r="F17" s="89">
        <f t="shared" ca="1" si="8"/>
        <v>0</v>
      </c>
      <c r="G17" s="89">
        <f ca="1">IF(G1="","",G15*G16)</f>
        <v>0</v>
      </c>
      <c r="H17" s="89">
        <f ca="1">IF(H1="","",H15*H16)</f>
        <v>0</v>
      </c>
      <c r="K17" s="136"/>
    </row>
    <row r="18" spans="2:17" s="15" customFormat="1" ht="26.25" customHeight="1" thickBot="1" x14ac:dyDescent="0.35">
      <c r="B18" s="19"/>
      <c r="C18" s="20"/>
      <c r="D18" s="90"/>
      <c r="E18" s="90"/>
      <c r="F18" s="90"/>
      <c r="G18" s="90"/>
      <c r="K18" s="136"/>
    </row>
    <row r="19" spans="2:17" s="15" customFormat="1" ht="38.25" customHeight="1" thickBot="1" x14ac:dyDescent="0.35">
      <c r="B19" s="33" t="s">
        <v>27</v>
      </c>
      <c r="C19" s="110" t="str">
        <f>IF(SUM(C14)=0,"0",SUM(C17:H17))</f>
        <v>0</v>
      </c>
      <c r="D19" s="98"/>
      <c r="K19" s="136"/>
    </row>
    <row r="20" spans="2:17" s="15" customFormat="1" ht="32.25" customHeight="1" x14ac:dyDescent="0.3">
      <c r="B20" s="34" t="s">
        <v>28</v>
      </c>
      <c r="C20" s="78" t="str">
        <f>IFERROR(ABS(C19)/C14,"")</f>
        <v/>
      </c>
      <c r="D20" s="157" t="str">
        <f>IF(SUM(C14)=0,"Wstaw wartość INWESTYCJI w komórce  C14 oraz wypełnij żółte komórki",IF(C19&gt;=0,"Inwestycja Opłacalna","Inwestycja Nieopłacalna!!!"))</f>
        <v>Wstaw wartość INWESTYCJI w komórce  C14 oraz wypełnij żółte komórki</v>
      </c>
      <c r="E20" s="158"/>
      <c r="F20" s="158"/>
      <c r="G20" s="158"/>
      <c r="H20" s="159"/>
      <c r="K20" s="136"/>
    </row>
    <row r="21" spans="2:17" s="15" customFormat="1" ht="32.25" customHeight="1" thickBot="1" x14ac:dyDescent="0.35">
      <c r="B21" s="35" t="s">
        <v>29</v>
      </c>
      <c r="C21" s="79" t="str">
        <f ca="1">IFERROR(IRR(C15:H15),"")</f>
        <v/>
      </c>
      <c r="D21" s="160"/>
      <c r="E21" s="161"/>
      <c r="F21" s="161"/>
      <c r="G21" s="161"/>
      <c r="H21" s="162"/>
      <c r="K21" s="136"/>
    </row>
    <row r="22" spans="2:17" s="15" customFormat="1" ht="36.75" customHeight="1" thickBot="1" x14ac:dyDescent="0.35">
      <c r="B22" s="36" t="s">
        <v>30</v>
      </c>
      <c r="C22" s="123">
        <f>IF('2. RZiS bez inwestycji'!E6=2024,0.0786,IF('2. RZiS bez inwestycji'!E6=2025,0.077,IF('2. RZiS bez inwestycji'!E6=2026,0.0563,IF('2. RZiS bez inwestycji'!E6=2027,"X2",IF('2. RZiS bez inwestycji'!E6=2028,"X3",IF('2. RZiS bez inwestycji'!E6=2029,"X4","X5"))))))</f>
        <v>5.6300000000000003E-2</v>
      </c>
      <c r="K22" s="136"/>
    </row>
    <row r="24" spans="2:17" ht="18.75" hidden="1" x14ac:dyDescent="0.3">
      <c r="B24" s="21" t="s">
        <v>31</v>
      </c>
      <c r="C24" s="22" t="str">
        <f ca="1">IFERROR(NPV(C21,D15:G15)+C15,"")</f>
        <v/>
      </c>
    </row>
    <row r="25" spans="2:17" hidden="1" x14ac:dyDescent="0.2">
      <c r="B25" s="23"/>
    </row>
    <row r="27" spans="2:17" ht="23.25" hidden="1" x14ac:dyDescent="0.35">
      <c r="M27" s="118"/>
      <c r="N27" s="119">
        <v>44824</v>
      </c>
      <c r="O27" s="120"/>
      <c r="P27" s="56" t="s">
        <v>70</v>
      </c>
      <c r="Q27" s="118" t="s">
        <v>71</v>
      </c>
    </row>
    <row r="28" spans="2:17" ht="37.5" hidden="1" x14ac:dyDescent="0.3">
      <c r="M28" s="118"/>
      <c r="N28" s="130" t="s">
        <v>72</v>
      </c>
      <c r="O28" s="131">
        <v>7.3200000000000001E-2</v>
      </c>
      <c r="P28" s="121">
        <f>10%-O28</f>
        <v>2.6800000000000004E-2</v>
      </c>
      <c r="Q28" s="122">
        <f>+O28+P28</f>
        <v>0.1</v>
      </c>
    </row>
    <row r="29" spans="2:17" ht="18.75" hidden="1" x14ac:dyDescent="0.3">
      <c r="M29" s="118"/>
      <c r="N29" s="132">
        <v>45250</v>
      </c>
      <c r="O29" s="124"/>
      <c r="P29" s="124"/>
      <c r="Q29" s="124"/>
    </row>
    <row r="30" spans="2:17" ht="37.5" hidden="1" x14ac:dyDescent="0.2">
      <c r="N30" s="130" t="s">
        <v>73</v>
      </c>
      <c r="O30" s="131">
        <v>5.7500000000000002E-2</v>
      </c>
      <c r="P30" s="125">
        <f>(2.68*5.75)%/7.32</f>
        <v>2.1051912568306012E-2</v>
      </c>
      <c r="Q30" s="126">
        <f>O30+P30</f>
        <v>7.8551912568306015E-2</v>
      </c>
    </row>
  </sheetData>
  <sheetProtection algorithmName="SHA-512" hashValue="OJDBmLV8FbpTibwNhUkB6mXc2PyMCBXSVPsyTE1bSQWjZO36afTHSHaDVfzyuooPYHN/6SLRq2Y2IxSS4bDXVQ==" saltValue="4Rz4f5ggcJpyk9SszgReKQ==" spinCount="100000" sheet="1" formatCells="0" formatColumns="0" formatRows="0"/>
  <mergeCells count="1">
    <mergeCell ref="D20:H21"/>
  </mergeCells>
  <conditionalFormatting sqref="C14">
    <cfRule type="expression" dxfId="16" priority="1">
      <formula>SUM($C$14)=0</formula>
    </cfRule>
  </conditionalFormatting>
  <conditionalFormatting sqref="C19:D19">
    <cfRule type="expression" dxfId="15" priority="6">
      <formula>SUM($C$14:$H$14)=0</formula>
    </cfRule>
  </conditionalFormatting>
  <conditionalFormatting sqref="D20">
    <cfRule type="cellIs" dxfId="14" priority="7" operator="equal">
      <formula>"Wstaw wartość nakładów inwestycyjnych!!!"</formula>
    </cfRule>
    <cfRule type="expression" dxfId="13" priority="8">
      <formula>$C$19&gt;=0</formula>
    </cfRule>
    <cfRule type="expression" dxfId="12" priority="9">
      <formula>$C$19&lt;0</formula>
    </cfRule>
  </conditionalFormatting>
  <dataValidations count="4">
    <dataValidation allowBlank="1" showErrorMessage="1" sqref="B14" xr:uid="{ED2CE55A-9447-4C49-9ED2-C2ACB06389FB}"/>
    <dataValidation type="list" allowBlank="1" showInputMessage="1" showErrorMessage="1" prompt="Wstaw Rok ZAKOŃCZENIA INWESTYCJI!" sqref="C5" xr:uid="{0A9CF990-D725-44DA-B5FA-09800E5A7079}">
      <formula1>$V$5:$V$10</formula1>
    </dataValidation>
    <dataValidation allowBlank="1" showInputMessage="1" showErrorMessage="1" promptTitle="Nakłady inwestycyjne" prompt="Wstaw SUMĘ całkowitych nakładów inwestycjnych ! (Wartość dodatnia)" sqref="C14" xr:uid="{926DD2B5-726D-4BF2-BB16-EE0DB9D5ABF9}"/>
    <dataValidation type="list" allowBlank="1" showInputMessage="1" showErrorMessage="1" sqref="C3" xr:uid="{728AD425-69D4-47E7-8D2D-64D13822A4FC}">
      <formula1>$K$2:$K$3</formula1>
    </dataValidation>
  </dataValidations>
  <pageMargins left="0.75" right="0.75" top="1" bottom="1" header="0.5" footer="0.5"/>
  <pageSetup paperSize="9" scale="7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61782-EE6E-48ED-A569-FFFC192534EB}">
  <sheetPr codeName="Arkusz6">
    <pageSetUpPr fitToPage="1"/>
  </sheetPr>
  <dimension ref="A1:XFC42"/>
  <sheetViews>
    <sheetView showGridLines="0" zoomScale="55" zoomScaleNormal="55" workbookViewId="0">
      <selection sqref="A1:C1"/>
    </sheetView>
  </sheetViews>
  <sheetFormatPr defaultColWidth="0" defaultRowHeight="12.75" zeroHeight="1" x14ac:dyDescent="0.2"/>
  <cols>
    <col min="1" max="1" width="73.7109375" style="47" customWidth="1"/>
    <col min="2" max="2" width="53.7109375" style="47" customWidth="1"/>
    <col min="3" max="3" width="56.140625" style="47" customWidth="1"/>
    <col min="4" max="4" width="8.5703125" style="47" hidden="1"/>
    <col min="5" max="8" width="9.140625" style="47" hidden="1"/>
    <col min="9" max="9" width="19.28515625" style="47" hidden="1"/>
    <col min="10" max="16383" width="9.140625" style="47" hidden="1"/>
    <col min="16384" max="16384" width="0.85546875" style="47" hidden="1"/>
  </cols>
  <sheetData>
    <row r="1" spans="1:12" ht="54.75" customHeight="1" x14ac:dyDescent="0.2">
      <c r="A1" s="163" t="s">
        <v>92</v>
      </c>
      <c r="B1" s="163"/>
      <c r="C1" s="163"/>
    </row>
    <row r="2" spans="1:12" ht="25.5" x14ac:dyDescent="0.35">
      <c r="A2" s="46" t="s">
        <v>39</v>
      </c>
    </row>
    <row r="3" spans="1:12" ht="9.9499999999999993" customHeight="1" thickBot="1" x14ac:dyDescent="0.4">
      <c r="A3" s="46"/>
    </row>
    <row r="4" spans="1:12" ht="26.25" thickBot="1" x14ac:dyDescent="0.4">
      <c r="A4" s="145" t="s">
        <v>84</v>
      </c>
      <c r="B4" s="143" t="s">
        <v>86</v>
      </c>
    </row>
    <row r="5" spans="1:12" ht="9.9499999999999993" customHeight="1" x14ac:dyDescent="0.35">
      <c r="A5" s="46"/>
    </row>
    <row r="6" spans="1:12" ht="42" customHeight="1" x14ac:dyDescent="0.2">
      <c r="A6" s="48" t="s">
        <v>43</v>
      </c>
      <c r="B6" s="146">
        <f>IF($B$4="1 rok wstecz","",'2. RZiS bez inwestycji'!C6)</f>
        <v>2024</v>
      </c>
      <c r="C6" s="146">
        <f>'2. RZiS bez inwestycji'!D6</f>
        <v>2025</v>
      </c>
      <c r="F6" s="49"/>
    </row>
    <row r="7" spans="1:12" ht="32.25" customHeight="1" x14ac:dyDescent="0.3">
      <c r="A7" s="50" t="str">
        <f>'4. RZiS razem'!B25</f>
        <v>Rentowność Sprzedaży</v>
      </c>
      <c r="B7" s="80" t="str">
        <f>IF($B$4="1 rok wstecz","",'2. RZiS bez inwestycji'!C26)</f>
        <v/>
      </c>
      <c r="C7" s="80" t="str">
        <f>'2. RZiS bez inwestycji'!D26</f>
        <v/>
      </c>
      <c r="G7" s="47">
        <v>50</v>
      </c>
      <c r="H7" s="47">
        <v>-10</v>
      </c>
      <c r="J7" s="47">
        <v>101</v>
      </c>
      <c r="L7" s="47" t="s">
        <v>85</v>
      </c>
    </row>
    <row r="8" spans="1:12" ht="47.25" customHeight="1" x14ac:dyDescent="0.3">
      <c r="A8" s="58" t="str">
        <f>'4. RZiS razem'!B27</f>
        <v>Wskaźnik pokrycia odsetek i rat kapitałowych dochodem netto i amortyzacją</v>
      </c>
      <c r="B8" s="80" t="str">
        <f>IF($B$4="1 rok wstecz","",'2. RZiS bez inwestycji'!C28)</f>
        <v/>
      </c>
      <c r="C8" s="80" t="str">
        <f>'2. RZiS bez inwestycji'!D28</f>
        <v/>
      </c>
      <c r="G8" s="47">
        <v>1</v>
      </c>
      <c r="H8" s="47">
        <v>20</v>
      </c>
      <c r="L8" s="47" t="s">
        <v>86</v>
      </c>
    </row>
    <row r="9" spans="1:12" ht="47.25" customHeight="1" x14ac:dyDescent="0.3">
      <c r="A9" s="59"/>
      <c r="B9" s="57"/>
      <c r="C9" s="57"/>
      <c r="G9" s="47">
        <f>SUM(G7:G8)</f>
        <v>51</v>
      </c>
      <c r="H9" s="47">
        <f>SUM(H7:H8)</f>
        <v>10</v>
      </c>
      <c r="J9" s="47">
        <f>+G9/J7</f>
        <v>0.50495049504950495</v>
      </c>
    </row>
    <row r="10" spans="1:12" ht="20.25" customHeight="1" x14ac:dyDescent="0.2">
      <c r="D10" s="166"/>
      <c r="E10" s="166"/>
      <c r="F10" s="166"/>
      <c r="G10" s="166"/>
      <c r="H10" s="166"/>
      <c r="I10" s="166"/>
    </row>
    <row r="11" spans="1:12" ht="20.25" customHeight="1" thickBot="1" x14ac:dyDescent="0.25">
      <c r="A11" s="51" t="s">
        <v>40</v>
      </c>
      <c r="D11" s="166"/>
      <c r="E11" s="166"/>
      <c r="F11" s="166"/>
      <c r="G11" s="166"/>
      <c r="H11" s="166"/>
      <c r="I11" s="166"/>
    </row>
    <row r="12" spans="1:12" ht="27.75" customHeight="1" thickTop="1" thickBot="1" x14ac:dyDescent="0.35">
      <c r="A12" s="106" t="s">
        <v>27</v>
      </c>
      <c r="B12" s="167" t="str">
        <f>IF($C$15=TRUE,"Nie dotyczy - Inwestycja związana z ochroną środowiska",' 5. Ocena dyskontowa Inwestycji'!C19)</f>
        <v>0</v>
      </c>
      <c r="C12" s="168"/>
      <c r="D12" s="166"/>
      <c r="E12" s="166"/>
      <c r="F12" s="166"/>
      <c r="G12" s="166"/>
      <c r="H12" s="166"/>
      <c r="I12" s="166"/>
    </row>
    <row r="13" spans="1:12" ht="27.75" customHeight="1" thickTop="1" thickBot="1" x14ac:dyDescent="0.35">
      <c r="A13" s="106" t="s">
        <v>28</v>
      </c>
      <c r="B13" s="167" t="str">
        <f>IF($C$15=TRUE,"Nie dotyczy - Inwestycja związana z ochroną środowiska",' 5. Ocena dyskontowa Inwestycji'!C20)</f>
        <v/>
      </c>
      <c r="C13" s="168"/>
      <c r="D13" s="166"/>
      <c r="E13" s="166"/>
      <c r="F13" s="166"/>
      <c r="G13" s="166"/>
      <c r="H13" s="166"/>
      <c r="I13" s="166"/>
    </row>
    <row r="14" spans="1:12" ht="30" customHeight="1" thickTop="1" thickBot="1" x14ac:dyDescent="0.35">
      <c r="A14" s="106" t="s">
        <v>29</v>
      </c>
      <c r="B14" s="167" t="str">
        <f ca="1">IF($C$15=TRUE,"Nie dotyczy - Inwestycja związana z ochroną środowiska",' 5. Ocena dyskontowa Inwestycji'!C21)</f>
        <v/>
      </c>
      <c r="C14" s="168"/>
      <c r="D14" s="166"/>
      <c r="E14" s="166"/>
      <c r="F14" s="166"/>
      <c r="G14" s="166"/>
      <c r="H14" s="166"/>
      <c r="I14" s="166"/>
    </row>
    <row r="15" spans="1:12" ht="20.25" customHeight="1" thickTop="1" x14ac:dyDescent="0.2">
      <c r="C15" s="108" t="b">
        <v>0</v>
      </c>
      <c r="D15" s="166"/>
      <c r="E15" s="166"/>
      <c r="F15" s="166"/>
      <c r="G15" s="166"/>
      <c r="H15" s="166"/>
      <c r="I15" s="166"/>
    </row>
    <row r="16" spans="1:12" ht="20.25" customHeight="1" x14ac:dyDescent="0.3">
      <c r="A16" s="104" t="s">
        <v>55</v>
      </c>
    </row>
    <row r="17" spans="1:9" ht="43.5" customHeight="1" thickBot="1" x14ac:dyDescent="0.45">
      <c r="A17" s="52" t="s">
        <v>41</v>
      </c>
    </row>
    <row r="18" spans="1:9" ht="34.5" customHeight="1" thickTop="1" thickBot="1" x14ac:dyDescent="0.25">
      <c r="A18" s="53" t="s">
        <v>88</v>
      </c>
      <c r="B18" s="169" t="str">
        <f>IF(COUNTBLANK(B7:C8)=4,"",IF($B$4="2 lata wstecz",IF(AND(B7&lt;0,C7&lt;0,B8&lt;1,C8&lt;1),"OCENA NEGATYWNA","OCENA POZYTYWNA"),IF(AND(C7&lt;0,C8&lt;1),"OCENA NEGATYWNA","OCENA POZYTYWNA")))</f>
        <v/>
      </c>
      <c r="C18" s="170"/>
      <c r="I18" s="47" t="b">
        <v>1</v>
      </c>
    </row>
    <row r="19" spans="1:9" ht="34.5" customHeight="1" thickTop="1" thickBot="1" x14ac:dyDescent="0.25">
      <c r="A19" s="53" t="s">
        <v>42</v>
      </c>
      <c r="B19" s="171" t="str">
        <f>IF(B12="Wstaw wartość INWESTYCJI !!!","Wstaw wartość INWESTYCJI !!!",IF(B12="Nie dotyczy - Inwestycja związana z ochroną środowiska","Nie dotyczy - Inwestycja związana z ochroną środowiska", IF(B12&gt;=0,"Inwestycja Opłacalna","Inwestycja Nieopłacalna")))</f>
        <v>Inwestycja Opłacalna</v>
      </c>
      <c r="C19" s="172"/>
    </row>
    <row r="20" spans="1:9" ht="29.25" customHeight="1" thickTop="1" thickBot="1" x14ac:dyDescent="0.25">
      <c r="A20" s="54"/>
      <c r="B20" s="54"/>
      <c r="C20" s="54"/>
    </row>
    <row r="21" spans="1:9" ht="36" customHeight="1" thickTop="1" thickBot="1" x14ac:dyDescent="0.25">
      <c r="A21" s="103" t="s">
        <v>87</v>
      </c>
      <c r="B21" s="164" t="str">
        <f>IF(COUNTBLANK(B18)=1,"",IF(OR(AND(B18="OCENA POZYTYWNA",B19="Inwestycja Opłacalna"),AND(B18="OCENA POZYTYWNA",B19="Nie dotyczy - Inwestycja związana z ochroną środowiska")),"OCENA KOŃCOWA POZYTYWNA","OCENA KOŃCOWA NEGATYWNA"))</f>
        <v/>
      </c>
      <c r="C21" s="165"/>
    </row>
    <row r="22" spans="1:9" x14ac:dyDescent="0.2"/>
    <row r="23" spans="1:9" x14ac:dyDescent="0.2"/>
    <row r="24" spans="1:9" x14ac:dyDescent="0.2"/>
    <row r="25" spans="1:9" x14ac:dyDescent="0.2"/>
    <row r="26" spans="1:9" x14ac:dyDescent="0.2"/>
    <row r="27" spans="1:9" x14ac:dyDescent="0.2"/>
    <row r="28" spans="1:9" x14ac:dyDescent="0.2"/>
    <row r="29" spans="1:9" ht="24" x14ac:dyDescent="0.3">
      <c r="A29" s="55"/>
      <c r="B29" s="56"/>
    </row>
    <row r="30" spans="1:9" x14ac:dyDescent="0.2"/>
    <row r="31" spans="1:9" x14ac:dyDescent="0.2"/>
    <row r="32" spans="1:9" x14ac:dyDescent="0.2"/>
    <row r="33" s="47" customFormat="1" ht="67.5" customHeight="1" x14ac:dyDescent="0.2"/>
    <row r="34" s="47" customFormat="1" x14ac:dyDescent="0.2"/>
    <row r="35" s="47" customFormat="1" ht="64.5" customHeight="1" x14ac:dyDescent="0.2"/>
    <row r="36" s="47" customFormat="1" ht="30.75" customHeight="1" x14ac:dyDescent="0.2"/>
    <row r="37" s="47" customFormat="1" ht="98.25" customHeight="1" x14ac:dyDescent="0.2"/>
    <row r="38" s="47" customFormat="1" hidden="1" x14ac:dyDescent="0.2"/>
    <row r="39" s="47" customFormat="1" hidden="1" x14ac:dyDescent="0.2"/>
    <row r="40" s="47" customFormat="1" hidden="1" x14ac:dyDescent="0.2"/>
    <row r="41" s="47" customFormat="1" hidden="1" x14ac:dyDescent="0.2"/>
    <row r="42" s="47" customFormat="1" hidden="1" x14ac:dyDescent="0.2"/>
  </sheetData>
  <sheetProtection algorithmName="SHA-512" hashValue="vg5m124r9HMgYGhZFS0hCQiDEDIx+1WN0Hjfuw7HXHVeg0/dorPR6m/vLYa+cgrQOHZPLEI5QmsT0UTY3BS++g==" saltValue="s/WLYHoWCxeaULGL2f5LzA==" spinCount="100000" sheet="1" formatCells="0" formatColumns="0" formatRows="0"/>
  <mergeCells count="13">
    <mergeCell ref="A1:C1"/>
    <mergeCell ref="B21:C21"/>
    <mergeCell ref="D15:I15"/>
    <mergeCell ref="D10:I10"/>
    <mergeCell ref="D11:I11"/>
    <mergeCell ref="D12:I12"/>
    <mergeCell ref="D13:I13"/>
    <mergeCell ref="D14:I14"/>
    <mergeCell ref="B12:C12"/>
    <mergeCell ref="B13:C13"/>
    <mergeCell ref="B14:C14"/>
    <mergeCell ref="B18:C18"/>
    <mergeCell ref="B19:C19"/>
  </mergeCells>
  <conditionalFormatting sqref="B12">
    <cfRule type="cellIs" dxfId="11" priority="3" operator="equal">
      <formula>"Wstaw wartość INWESTYCJI !!!"</formula>
    </cfRule>
  </conditionalFormatting>
  <conditionalFormatting sqref="B18">
    <cfRule type="cellIs" dxfId="10" priority="11" operator="equal">
      <formula>"OCENA POZYTYWNA"</formula>
    </cfRule>
    <cfRule type="cellIs" dxfId="9" priority="12" operator="equal">
      <formula>"OCENA NEGATYWNA"</formula>
    </cfRule>
  </conditionalFormatting>
  <conditionalFormatting sqref="B19">
    <cfRule type="cellIs" dxfId="8" priority="2" operator="equal">
      <formula>"Wstaw wartość INWESTYCJI !!!"</formula>
    </cfRule>
    <cfRule type="expression" dxfId="7" priority="4">
      <formula>"Wstaw wartość INWESTYCJI !!!"</formula>
    </cfRule>
    <cfRule type="cellIs" dxfId="6" priority="7" operator="equal">
      <formula>"Inwestycja Nieopłacalna"</formula>
    </cfRule>
    <cfRule type="cellIs" dxfId="5" priority="8" operator="equal">
      <formula>"Inwestycja Opłacalna"</formula>
    </cfRule>
    <cfRule type="expression" dxfId="4" priority="9">
      <formula>"OCENA POZYTYWNA"</formula>
    </cfRule>
    <cfRule type="expression" dxfId="3" priority="10">
      <formula>"OCENA NEGATYWNA"</formula>
    </cfRule>
  </conditionalFormatting>
  <conditionalFormatting sqref="B21">
    <cfRule type="cellIs" dxfId="2" priority="5" operator="equal">
      <formula>"OCENA KOŃCOWA POZYTYWNA"</formula>
    </cfRule>
    <cfRule type="cellIs" dxfId="1" priority="6" operator="equal">
      <formula>"OCENA KOŃCOWA NEGATYWNA"</formula>
    </cfRule>
  </conditionalFormatting>
  <conditionalFormatting sqref="B7:C9">
    <cfRule type="cellIs" dxfId="0" priority="13" operator="equal">
      <formula>"zagrożone upadłością"</formula>
    </cfRule>
  </conditionalFormatting>
  <dataValidations count="1">
    <dataValidation type="list" allowBlank="1" showInputMessage="1" showErrorMessage="1" sqref="B4" xr:uid="{E4264510-0198-4CD3-B50A-B22B4333FCFB}">
      <formula1>$L$7:$L$8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57150</xdr:colOff>
                    <xdr:row>14</xdr:row>
                    <xdr:rowOff>152400</xdr:rowOff>
                  </from>
                  <to>
                    <xdr:col>1</xdr:col>
                    <xdr:colOff>657225</xdr:colOff>
                    <xdr:row>16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6565BC20-2B80-4FAA-9464-EF025CC113A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1</vt:i4>
      </vt:variant>
    </vt:vector>
  </HeadingPairs>
  <TitlesOfParts>
    <vt:vector size="7" baseType="lpstr">
      <vt:lpstr>1. Założenia do prognoz</vt:lpstr>
      <vt:lpstr>2. RZiS bez inwestycji</vt:lpstr>
      <vt:lpstr>3. RZiS inwestycji</vt:lpstr>
      <vt:lpstr>4. RZiS razem</vt:lpstr>
      <vt:lpstr> 5. Ocena dyskontowa Inwestycji</vt:lpstr>
      <vt:lpstr>6. Podsumowanie Oceny</vt:lpstr>
      <vt:lpstr>'6. Podsumowanie Oceny'!Obszar_wydruku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Wojciech</dc:creator>
  <cp:lastModifiedBy>Sylwia Bochenek</cp:lastModifiedBy>
  <cp:lastPrinted>2022-09-01T08:16:14Z</cp:lastPrinted>
  <dcterms:created xsi:type="dcterms:W3CDTF">2022-03-22T08:17:15Z</dcterms:created>
  <dcterms:modified xsi:type="dcterms:W3CDTF">2026-04-28T06:16:51Z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644603a6-8f77-4df1-9163-e647d01f8161</vt:lpwstr>
  </property>
  <property fmtid="{D5CDD505-2E9C-101B-9397-08002B2CF9AE}" pid="3" name="bjSaver">
    <vt:lpwstr>p/UowW9RtVQKnNYfK5sQwTsx/03qo2KK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